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56"/>
  </bookViews>
  <sheets>
    <sheet name="Շինարարություն" sheetId="1" r:id="rId1"/>
    <sheet name="Բարեկարգում" sheetId="6" r:id="rId2"/>
  </sheets>
  <definedNames>
    <definedName name="_xlnm.Print_Area" localSheetId="1">Բարեկարգում!$A$1:$H$33</definedName>
    <definedName name="_xlnm.Print_Area" localSheetId="0">Շինարարություն!$A$1:$H$318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6" l="1"/>
  <c r="C6" i="1"/>
  <c r="H25" i="6" l="1"/>
  <c r="H24" i="6"/>
  <c r="H23" i="6"/>
  <c r="G25" i="6"/>
  <c r="G24" i="6"/>
  <c r="G23" i="6"/>
  <c r="G22" i="6"/>
  <c r="H22" i="6" s="1"/>
  <c r="C22" i="6"/>
  <c r="G21" i="6"/>
  <c r="H21" i="6" s="1"/>
  <c r="G20" i="6"/>
  <c r="H20" i="6" s="1"/>
  <c r="C20" i="6"/>
  <c r="G18" i="6"/>
  <c r="H18" i="6" s="1"/>
  <c r="G17" i="6"/>
  <c r="H17" i="6" s="1"/>
  <c r="G16" i="6"/>
  <c r="H16" i="6" s="1"/>
  <c r="G15" i="6"/>
  <c r="H15" i="6" s="1"/>
  <c r="G14" i="6"/>
  <c r="C14" i="6"/>
  <c r="G13" i="6"/>
  <c r="C13" i="6"/>
  <c r="H13" i="6" s="1"/>
  <c r="G12" i="6"/>
  <c r="H12" i="6" s="1"/>
  <c r="G11" i="6"/>
  <c r="H27" i="6" l="1"/>
  <c r="H14" i="6"/>
  <c r="F28" i="6" l="1"/>
  <c r="H29" i="6" s="1"/>
  <c r="C67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12" i="1"/>
  <c r="F30" i="6" l="1"/>
  <c r="H31" i="6" s="1"/>
  <c r="F32" i="6" l="1"/>
  <c r="H33" i="6" s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295" i="1"/>
  <c r="H246" i="1" l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45" i="1"/>
  <c r="H209" i="1" l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197" i="1" l="1"/>
  <c r="H198" i="1"/>
  <c r="H199" i="1"/>
  <c r="H200" i="1"/>
  <c r="H201" i="1"/>
  <c r="H202" i="1"/>
  <c r="H203" i="1"/>
  <c r="H204" i="1"/>
  <c r="H205" i="1"/>
  <c r="H206" i="1"/>
  <c r="H207" i="1"/>
  <c r="H208" i="1"/>
  <c r="H196" i="1" l="1"/>
  <c r="H13" i="1" l="1"/>
  <c r="H14" i="1"/>
  <c r="H16" i="1"/>
  <c r="H17" i="1"/>
  <c r="H18" i="1"/>
  <c r="H19" i="1"/>
  <c r="H20" i="1"/>
  <c r="H21" i="1"/>
  <c r="H22" i="1"/>
  <c r="H23" i="1"/>
  <c r="H24" i="1"/>
  <c r="H26" i="1"/>
  <c r="H27" i="1"/>
  <c r="H29" i="1"/>
  <c r="H30" i="1"/>
  <c r="H31" i="1"/>
  <c r="H32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3" i="1"/>
  <c r="H65" i="1"/>
  <c r="H66" i="1"/>
  <c r="H68" i="1"/>
  <c r="H69" i="1"/>
  <c r="H70" i="1"/>
  <c r="H71" i="1"/>
  <c r="H72" i="1"/>
  <c r="H73" i="1"/>
  <c r="H74" i="1"/>
  <c r="H75" i="1"/>
  <c r="H76" i="1"/>
  <c r="H77" i="1"/>
  <c r="H78" i="1"/>
  <c r="H80" i="1"/>
  <c r="H81" i="1"/>
  <c r="H83" i="1"/>
  <c r="H84" i="1"/>
  <c r="H85" i="1"/>
  <c r="H86" i="1"/>
  <c r="H88" i="1"/>
  <c r="H89" i="1"/>
  <c r="H90" i="1"/>
  <c r="H91" i="1"/>
  <c r="H92" i="1"/>
  <c r="H94" i="1"/>
  <c r="H95" i="1"/>
  <c r="H96" i="1"/>
  <c r="H97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4" i="1"/>
  <c r="H145" i="1"/>
  <c r="H146" i="1"/>
  <c r="H147" i="1"/>
  <c r="H148" i="1"/>
  <c r="H149" i="1"/>
  <c r="H150" i="1"/>
  <c r="H151" i="1"/>
  <c r="H152" i="1"/>
  <c r="H153" i="1"/>
  <c r="H155" i="1"/>
  <c r="H156" i="1"/>
  <c r="H157" i="1"/>
  <c r="H159" i="1"/>
  <c r="H160" i="1"/>
  <c r="H162" i="1"/>
  <c r="H164" i="1"/>
  <c r="H165" i="1"/>
  <c r="H166" i="1"/>
  <c r="H167" i="1"/>
  <c r="H170" i="1"/>
  <c r="H172" i="1"/>
  <c r="H173" i="1"/>
  <c r="H175" i="1"/>
  <c r="H176" i="1"/>
  <c r="H177" i="1"/>
  <c r="H179" i="1"/>
  <c r="H180" i="1"/>
  <c r="H181" i="1"/>
  <c r="H182" i="1"/>
  <c r="H183" i="1"/>
  <c r="H184" i="1"/>
  <c r="H185" i="1"/>
  <c r="H186" i="1"/>
  <c r="H187" i="1"/>
  <c r="H188" i="1"/>
  <c r="H190" i="1"/>
  <c r="H191" i="1"/>
  <c r="H193" i="1"/>
  <c r="H194" i="1"/>
  <c r="H12" i="1" l="1"/>
  <c r="C192" i="1" l="1"/>
  <c r="H192" i="1" s="1"/>
  <c r="C189" i="1"/>
  <c r="H189" i="1" s="1"/>
  <c r="C178" i="1"/>
  <c r="H178" i="1" s="1"/>
  <c r="C174" i="1"/>
  <c r="H174" i="1" s="1"/>
  <c r="C169" i="1"/>
  <c r="H169" i="1" s="1"/>
  <c r="C168" i="1"/>
  <c r="H168" i="1" s="1"/>
  <c r="C163" i="1"/>
  <c r="H163" i="1" s="1"/>
  <c r="C161" i="1"/>
  <c r="H161" i="1" s="1"/>
  <c r="C158" i="1"/>
  <c r="H158" i="1" s="1"/>
  <c r="C154" i="1"/>
  <c r="H154" i="1" s="1"/>
  <c r="C98" i="1"/>
  <c r="H98" i="1" s="1"/>
  <c r="C93" i="1"/>
  <c r="H93" i="1" s="1"/>
  <c r="C87" i="1"/>
  <c r="H87" i="1" s="1"/>
  <c r="C82" i="1"/>
  <c r="C79" i="1"/>
  <c r="H79" i="1" s="1"/>
  <c r="H67" i="1"/>
  <c r="C64" i="1"/>
  <c r="H64" i="1" s="1"/>
  <c r="C62" i="1"/>
  <c r="H62" i="1" s="1"/>
  <c r="C47" i="1"/>
  <c r="H47" i="1" s="1"/>
  <c r="C28" i="1"/>
  <c r="H28" i="1" s="1"/>
  <c r="H25" i="1"/>
  <c r="C15" i="1"/>
  <c r="H15" i="1" s="1"/>
  <c r="C171" i="1" l="1"/>
  <c r="H171" i="1" s="1"/>
  <c r="H82" i="1"/>
  <c r="H310" i="1" l="1"/>
  <c r="F311" i="1" s="1"/>
  <c r="H312" i="1" s="1"/>
  <c r="F313" i="1" s="1"/>
  <c r="H314" i="1" s="1"/>
  <c r="F315" i="1" s="1"/>
  <c r="H316" i="1" s="1"/>
  <c r="F317" i="1" s="1"/>
  <c r="H318" i="1" s="1"/>
</calcChain>
</file>

<file path=xl/sharedStrings.xml><?xml version="1.0" encoding="utf-8"?>
<sst xmlns="http://schemas.openxmlformats.org/spreadsheetml/2006/main" count="773" uniqueCount="544">
  <si>
    <t>Պատվիրատու</t>
  </si>
  <si>
    <t>WWF-Հայաստան</t>
  </si>
  <si>
    <t>Օբյեկտ</t>
  </si>
  <si>
    <t>Հասցե</t>
  </si>
  <si>
    <t>ք. Երեւան, Ավան վ/շ, Աճառյան 1.</t>
  </si>
  <si>
    <t>ՑԱՎԱԼԱԹԵՐԹԻ ՀԱՄԱՐԸ ԵՒ ԲՈՎԱՆԴԱԿՈՒԹՅՈՒՆԸ</t>
  </si>
  <si>
    <t>Մասնակից կազմակերպություն</t>
  </si>
  <si>
    <t>Աշխատանքի
ծածկագիրը</t>
  </si>
  <si>
    <t>Աշխատանքի անվանումը եւ բնութագիրը</t>
  </si>
  <si>
    <t>Քանակը</t>
  </si>
  <si>
    <t>Չ/Մ</t>
  </si>
  <si>
    <t>D</t>
  </si>
  <si>
    <t>ՔԱՆԴՄԱՆ ԱՇԽԱՏԱՆՔՆԵՐ</t>
  </si>
  <si>
    <t>D-01</t>
  </si>
  <si>
    <t>Ասբոշիֆերով տանիքի ծածկի եւ նրան կրող փայտե բոլոր կոնստրուկցիաների քանդում</t>
  </si>
  <si>
    <t>մ²</t>
  </si>
  <si>
    <t>- ասբեստի հետ աշխատելու առողջապահական նորմերի պահպանման ապահովելը շին. կազմակերպության պատասխանատվությունն է</t>
  </si>
  <si>
    <t>D-02</t>
  </si>
  <si>
    <t>Պատերի վերեւի եզրերը ծածկող թիթեղների քանդում</t>
  </si>
  <si>
    <t>D-03</t>
  </si>
  <si>
    <t>Արտաքին պատերի Տրավերտինե 1.8-2սմ հաստությամբ երեսպատման քանդում</t>
  </si>
  <si>
    <t>- նախատեսել, որ պատերի բարձրությունը 4.5մ Է</t>
  </si>
  <si>
    <t>D-04</t>
  </si>
  <si>
    <t>Ալյումինե վիտրաժների, պատուհանների եւ դռների ապամոնտաժում</t>
  </si>
  <si>
    <t>D-05</t>
  </si>
  <si>
    <t>Ներքին փայտյա դռների ապամոնտաժում 2.05x0.90մ</t>
  </si>
  <si>
    <t>հատ</t>
  </si>
  <si>
    <t>D-06</t>
  </si>
  <si>
    <t>Միջնորմների քանդում</t>
  </si>
  <si>
    <t>D-07</t>
  </si>
  <si>
    <t>Կրող պատերից հին գաջի սվաղի քանդում</t>
  </si>
  <si>
    <t>D-08</t>
  </si>
  <si>
    <t>Սալիկապատումների քանդում</t>
  </si>
  <si>
    <t>D-09</t>
  </si>
  <si>
    <t xml:space="preserve">Կառույցի ներսում հատակի բոլոր շերտերի քանդում մինչեւ բետոն </t>
  </si>
  <si>
    <t>- հատակները կիսով չափ քարից են, կիսով չափ պարկետ</t>
  </si>
  <si>
    <t>D-10</t>
  </si>
  <si>
    <t>D-11</t>
  </si>
  <si>
    <t>մ³</t>
  </si>
  <si>
    <t>D-12</t>
  </si>
  <si>
    <t xml:space="preserve">Զուգարանի եւ էլ. վահանակների սենյակների փոքր լուսամուտային բացվածքների փոփոխության հետ կապված քարե շարվածքի քանդում </t>
  </si>
  <si>
    <t>- ալյումինե ապակեպատման, մետաղական ծածկերի եւ բետոնե հատակների քանդման աշխատանքը հաշվել միջանցքների արտաքին ծավալով</t>
  </si>
  <si>
    <t>D-13</t>
  </si>
  <si>
    <t>Կառույցը նախկին ջերմոցին կապող միջանցքների քանդում</t>
  </si>
  <si>
    <t>D-14</t>
  </si>
  <si>
    <t>Կառույցին կից ոչ կապիտալ խորդանոցի քանդում</t>
  </si>
  <si>
    <t>- քանդման աշխատանքը հաշվել արտաքին ծավալով</t>
  </si>
  <si>
    <t>D-15</t>
  </si>
  <si>
    <t>Գրունտի, շինաղբի եւ մաշված գույքի տեղափոխում</t>
  </si>
  <si>
    <t>տ</t>
  </si>
  <si>
    <t>- շին. Կազմակերպությունը պարտավոր է շինաղբը թափել միայն դրա համար նախատեսված եւ թուլատրված վայրում</t>
  </si>
  <si>
    <t>CR</t>
  </si>
  <si>
    <t>ԿՈՆՍՏՐՈՒԿՑԻԱՆԵՐԻ ՎԵՐԱԿԱՆԳՆՈՂԱԿԱՆ ԱՇԽԱՏԱՆՔՆԵՐ</t>
  </si>
  <si>
    <t>CR-01</t>
  </si>
  <si>
    <t>Վնասված ծածկի սալերի վերանորոգում</t>
  </si>
  <si>
    <t>- մերկացած ամրանների ժանգազերծում մետաղական խոզանակով</t>
  </si>
  <si>
    <t>- քայքայված պաշտպանիչ շերտի վերականգնում ց/ա շաղախով</t>
  </si>
  <si>
    <t>CR-02</t>
  </si>
  <si>
    <t>Ծածկի սալերի վերեւից ց/ա հարթեցնող շերտ 5սմ, ներկառուցված պողպատե ցանցով 150x150x4mm</t>
  </si>
  <si>
    <t>- ստացված հարթեցնող շերտը կտրտել 2.5մ քայլով (թույլ չտալ հպում պատին)</t>
  </si>
  <si>
    <t>EW</t>
  </si>
  <si>
    <t>ԱՐՏԱՔԻՆ ՊԱՏԵՐ</t>
  </si>
  <si>
    <t>EW-01</t>
  </si>
  <si>
    <t>Նախկին երեսպատման պահող բետոնե լիցքի մակերեսի հարթեցում ց/ա սվաղով 15-20մմ հաստությամբ</t>
  </si>
  <si>
    <t>- ի նկատի ունենալ, որ պատերի բարձրությունը 4.5մ է</t>
  </si>
  <si>
    <t>-՝սվաղը կատարել 10x10մմ ուղղորդիչներով (маяк)</t>
  </si>
  <si>
    <t>- հարթությունը հասցնել հոկտեմբերյանի տուֆի հատվածների հարթությանը</t>
  </si>
  <si>
    <t>EW-02</t>
  </si>
  <si>
    <t xml:space="preserve">Բազրիքի եւ բակային դռան բացվածքի շուրջ շարվածք 200մմ բետոնե բլոկերով
</t>
  </si>
  <si>
    <t>- հորիզոնական ամրանավորումը ամեն շարքում 8մմ Ա1 ամրանով, պատերից ամրացնել պողպատե գրկող պրոֆիլներով 3մմ հաստությամբ թերթից, քայլը բարձրությամբ 30սմ</t>
  </si>
  <si>
    <t>- ուղղաձիգ ամրանավորումը 80սմ քայլով AI Ø10 ամրանով խարսխել 20սմ խորությամբ հատակի սալի/հիմքի  մեջ</t>
  </si>
  <si>
    <t>- հաշվի առնել, որ շարվածքի վրա սոսնձվելու է եւ մեխվելու է կոշտ ջերմամեկուսիչ, ուստի.
օգտագործել որակլյալ (օրինակ «Շեն») բլոկեր, ապահովել հարթության 5մմ/3.0 մետրի ճշտություն, բլոկերի շարվածքը լիցքավորել B7.5 բետոնով</t>
  </si>
  <si>
    <t>EW-03</t>
  </si>
  <si>
    <t xml:space="preserve">Ծածկից վերեւ, տանիքի հատվածում կողային պատերի վերջավորությունների շարվածք ըստ A-EX-DT-03 թերթում մանրամասն գծագրի 
</t>
  </si>
  <si>
    <t>տեղ</t>
  </si>
  <si>
    <t>- վերջավորությունները արվում են տանիքի մեկուսիչ ծածկի բարձրացող եզրերի քողարկելու համար:</t>
  </si>
  <si>
    <t>EW-04</t>
  </si>
  <si>
    <r>
      <t xml:space="preserve">Բազրիքի ջերմամեկուսացում էքստրուդացված փրփրապոլիստիրոլի (XPS) սալերով, </t>
    </r>
    <r>
      <rPr>
        <b/>
        <sz val="10"/>
        <rFont val="Arial Unicode"/>
        <family val="2"/>
        <charset val="204"/>
      </rPr>
      <t>100մմ</t>
    </r>
  </si>
  <si>
    <t>- ջերմամեկուսչի ընդհանուր հաստությունը պետք է կազմի 10սմ</t>
  </si>
  <si>
    <t>- սալերի սերտիֆիկատը պետք է վկայի առնվազն նրանց հրադիմացկունության եւ սվաղի կպչողության մասին:</t>
  </si>
  <si>
    <t>- սալերը կպնում են պատին մի քանի կետում դրված սոսնձային խառնուրդի գնդերով (օրինակ Ceresit CT85)</t>
  </si>
  <si>
    <t xml:space="preserve">- սալերի միջեւ կարանները պետք է լինեն մազաչափ, այլապես լցվել փրփուրով </t>
  </si>
  <si>
    <t>- իրար հաջորդող շարքերում սալերը դասավորվում են կես երկարությամբ շեղումով</t>
  </si>
  <si>
    <t>- ստացված մակերեսը պետք է լինի հարթ, 3 մ երկարության վրա +/- 5մմ տիրույթում</t>
  </si>
  <si>
    <t>- բացի սոսնձից սալերի ամրացումը պետք է լինի մոտ 1քմ-ին 6 հատ հաշվարկով ափսեաձեւ դյուբելներով</t>
  </si>
  <si>
    <t>- դյուբելների միջուկը պետք է պողպատյա լինի:</t>
  </si>
  <si>
    <t>EW-05</t>
  </si>
  <si>
    <t>Բետոնե բազրիք գլխավոր ճակատի վիտրաժների տակ մոտ 40սմ բարձրությամբ</t>
  </si>
  <si>
    <t>- օգտագործել B7.5 բետոն, կամ խամքարաբետոն</t>
  </si>
  <si>
    <t>EW-06</t>
  </si>
  <si>
    <t>Արտաքին պատերի ստորին հատվածների ջրամեկուսացում</t>
  </si>
  <si>
    <t>- գ/ու պատերի ստորին հատվածները ց/ա սվաղով հարթեցնել եւ ջրամեկուսացնել բիտումային ռուլոնային նյութով (օրինակ «Իզոգամով»). Ջերմամեկուսչի վերին նիշը հավասար արտաքին հատակի նիշին, իսկ խորությունը առնվազն 50սմ</t>
  </si>
  <si>
    <t>- պատերի նոր հատվածների վրա ջրամեկուսիչը բարձրացնել մինչեւ +0.20 նիշը</t>
  </si>
  <si>
    <t>EW-07</t>
  </si>
  <si>
    <t>- սալերը ամրեցվում են նախապես կառուցված ալյումինե կմաղքի վրա
(նախատեսել գնի մեջ)</t>
  </si>
  <si>
    <t>- շուկայում գ/ու փխրուն սալերը տվյալ աշխատանքի համար չեն բավարարի:</t>
  </si>
  <si>
    <t>EW-08</t>
  </si>
  <si>
    <t>Ջերմամեկուսիչի եւ մանրաթելային սալերի մակերեսի համատարած պաշտպանիչ պատում սոսնձային խառնորդ-սվաղով (օրինակ базовый штукатурный состав Ceresit  CT 85)</t>
  </si>
  <si>
    <t>- սվաղումը պետք է տեղի ունենա օդի +5 -ից +20 ºС ջերմաստիճանի պայմաններում</t>
  </si>
  <si>
    <t>- շերտի հաստությունը 5մմ</t>
  </si>
  <si>
    <t>- շերտը պետք է ուժեղացված լինի մեկ շերտ 170գր/մ² ապակե-նրբաթելային ցանցով, որը թաղվում է սվաղի շերտերի մեջ</t>
  </si>
  <si>
    <t>- անկյուններում ցանցը առնվազն 15սմ լայնությամբ պետք է ծածկի ամեն կողմը</t>
  </si>
  <si>
    <t>EW-09</t>
  </si>
  <si>
    <t xml:space="preserve">Բետոնե բազրիքի 3սմ բազալտով երեսպատում </t>
  </si>
  <si>
    <t>- նախատեսել Արամուսի, կամ Փարաքարի խիտ բազալտ</t>
  </si>
  <si>
    <t>EW-10</t>
  </si>
  <si>
    <t xml:space="preserve">Կողային եւ հետեւի ճակատների գետնախարիսխի 3սմ բազալտով երեսպատում </t>
  </si>
  <si>
    <t>EW-11</t>
  </si>
  <si>
    <t xml:space="preserve">Երեսապատում 30 մմ հաստությամբ հոկտեմբերյանի տուֆով </t>
  </si>
  <si>
    <t xml:space="preserve">- երեսապատման ամրացումը իրականացնել ց/ա շաղախի լիցքով (շաղախին խառնել կիր, աղակալումից խուսափելու համար) </t>
  </si>
  <si>
    <t>EW-12</t>
  </si>
  <si>
    <t>- գույնը Ceresit-ի կատալոգով SIBERIA1 կամ նման (ճարտարապետի հետ համաձայնացնելով), ֆակտուրան 2.5մմ</t>
  </si>
  <si>
    <t>- շերտի հաստությունը 2.5մմ</t>
  </si>
  <si>
    <t>- պահպանել արտադրողի տեխնոլոգիան</t>
  </si>
  <si>
    <t>- գլխավոր ճակատի բութ անկյունների կոտրվածքը կատարել հստակ գծով</t>
  </si>
  <si>
    <t>EW-13</t>
  </si>
  <si>
    <t>Արտաքին պատուհանագոգեր միայն կողային ճակատների պատուհանների տակ</t>
  </si>
  <si>
    <t>գմ</t>
  </si>
  <si>
    <t>- բազալտի 150մմ լայնությամբ եւ 25մմ հաստությամբ մեկ կողմից հղկված սալերից</t>
  </si>
  <si>
    <t>- ամբողջ երկարությամբ նախատեսել 4մմ լայնությամբ եւ 4մմ խորությամբ արցունքաթափ ակոս</t>
  </si>
  <si>
    <t>- ստորին մակերեսը սոսնձելուց առաջ խազել</t>
  </si>
  <si>
    <t>- պատուհանի շրջանակի եւ պատուհանագոգի միջեւ ճեղքը լցվելու է մոխրագույն, արտաքին աշխատանքների համար նախատեսված սիլիկոնով (կամ սիլիկոնային հերմետիկով)</t>
  </si>
  <si>
    <t>EW-14</t>
  </si>
  <si>
    <t>Արտաքին պատերի Հոկտեմբերյանի տուֆից հատվածների վերանորոգում եւ հղկում</t>
  </si>
  <si>
    <t>Սալերը ամրեցվում են նախապես կառուցված ալյումինե կմաղքի վրա
(նախատեսել գնի մեջ)</t>
  </si>
  <si>
    <t>R</t>
  </si>
  <si>
    <t>ՀԱՐԹ ՏԱՆԻՔԻ ԱՇԽԱՏԱՆՔՆԵՐ</t>
  </si>
  <si>
    <t>R-01</t>
  </si>
  <si>
    <t>Գոլորշամեկուսացում հատուկ թաղանթով,</t>
  </si>
  <si>
    <t>- թաղանթի ռուլոնները բելել իրար վրա առնվազն 30սմ-ով եւ սքոչել իրար</t>
  </si>
  <si>
    <t>R-02</t>
  </si>
  <si>
    <t>Տանիքի ջերմամեկուսացում 10-35սմ հաստության XPS սալերով</t>
  </si>
  <si>
    <t>- օգտագործել 5սմ հաստությամբ սալեր, շարել այնպես որ ապահովել համապատասխան թեքություն</t>
  </si>
  <si>
    <t>R-03</t>
  </si>
  <si>
    <t>Ջրանթափանց թաղանթ (քեչա)</t>
  </si>
  <si>
    <t>R-04</t>
  </si>
  <si>
    <t>XPS-ի վրայով միջինում 6սմ հաստության ց/ա հարթեցնող շերտ,  ներկառուցված պողպատե ցանցով 150x150x4mm</t>
  </si>
  <si>
    <t>- շերտը կտրտել 3մ քայլով երկու ուղղությամբ</t>
  </si>
  <si>
    <t>- շերտը սվաղի տեսքով բարձրացնել նաեւ եզրապատերին (ցանցի հետ միասին), կոտրման անկյունը կլորացնել</t>
  </si>
  <si>
    <t>R-05</t>
  </si>
  <si>
    <t>Ուղղանկյուն շարվածքներ 10սմ բետոնե բլոկերից, հատակագծում 30x30xh30 օդափոխության խողովակների դուրս գալու հատվածներում ջրամեկուսիչ գորգի բարձրացնելու համար</t>
  </si>
  <si>
    <t>R-06</t>
  </si>
  <si>
    <t xml:space="preserve">2 շերտով բիտումային ջրամեկուսչից հարթ տանիքի ծածկ
</t>
  </si>
  <si>
    <t>- բացի վերին շերտից բարձրացնել պատերի եզրերի վրա</t>
  </si>
  <si>
    <t>- ջրամեկուսացումը կատարել հարթեցնեղ շռրտի կատարելուց առնվազն 2 շաբաթ անց</t>
  </si>
  <si>
    <t>- վերին շերտը պատված մանր խճով</t>
  </si>
  <si>
    <t>- վերին շերտից հավաքված ջուրը պետք է հնարավոր լինի օգտագործել ջրելու համար</t>
  </si>
  <si>
    <t>- ջրամեկուսիչ գորգը իջեցնել ջրհորդանի մեջ եւ սոսնձել ջրհորդանի պատին</t>
  </si>
  <si>
    <t>R-07</t>
  </si>
  <si>
    <t>Պատերի վերին եզրերի վրա թերթապողպատից ծածկոցներ (փեշեր) արցունքաթափերով,
ցինկապատ եւ ներկած RAL 7039</t>
  </si>
  <si>
    <t>R-08</t>
  </si>
  <si>
    <t>Վերը նշված ծածկոցների ամրեցման համար 16մմ հաստությամբ ֆաներայի թերթեր</t>
  </si>
  <si>
    <t>- թերթերը ամրացնել անմիջապես պատի վերին եզրի մակերեսին шуруп-ներով եւ դյուբելով</t>
  </si>
  <si>
    <t>R-09</t>
  </si>
  <si>
    <t>Ճակատների հետընկած հատվածներում, որտեղ ծածկոցները հովհարի նման կախվելու են օդում, ֆաներայի տակ նախատեսել ալյուբոնդի երեսպատում, գույնը HD-330 Rat gray, կամ RAL 7039</t>
  </si>
  <si>
    <t>- օգտագործել երկար թերթեր, որպեսզի խուսափել կարերից եւ ձգել թերթերը ֆաներային թերթապողպատի ծալքերի տակ չերեւացող եզրերում</t>
  </si>
  <si>
    <t>R-10</t>
  </si>
  <si>
    <t>Ջրհորդանը պահող բարձակներ (консоли) պողպատե խողովակներից ГОСТ 8639-82
եւ անկյունակներից ГОСТ 8509-93</t>
  </si>
  <si>
    <t>- 1 միավորի գինը հաշվել ամենաերկար էլեմենտի համար (տես գծագրեր A-EX-RP-01 եւ A-EX-DT-03)</t>
  </si>
  <si>
    <t>- նախատեսել ներկում մթնոլորտակայուն հակակորոզիոն ներկով</t>
  </si>
  <si>
    <t>R-11</t>
  </si>
  <si>
    <t>Ջրհորդան սեւ պողպատե 2մմ թերթերից, եռակցված եւ ներկված հակակորոզիոն</t>
  </si>
  <si>
    <t>- տես գծագրեր A-EX-RP-01 եւ A-EX-DT-03</t>
  </si>
  <si>
    <t>- գծամետրի գնի մեջ նախատեսել նաեւ փայտե տաշտը եւ անկյունակները, ըստ գծագրի</t>
  </si>
  <si>
    <t>- նախատեսել ջրհորդանի հատակի երկկողմանի 1% թեքություն եւ ստորին հատվածներում քառակուսի ջրթող արմունկներ</t>
  </si>
  <si>
    <t xml:space="preserve">- նախատեսել արմունկի բացվածքը խցանումից պաշտպանող ցանցային կափարիչներ </t>
  </si>
  <si>
    <t>R-12</t>
  </si>
  <si>
    <t>Ջրթող խողովակներ 100x100</t>
  </si>
  <si>
    <t>- քառակուսի կտրվածով պողպատե 3մմ պատով խողովակներից, փոշեներկած RAL 7039</t>
  </si>
  <si>
    <t>- խողովակը մոնտաժված վիճակում պետք է երեսասվաղից ոչ պակաս քան 5 սմ հեռավորության վրա գտնվի</t>
  </si>
  <si>
    <t>- խողովակը հատակի հատվածում պետք է մտնի անձրեւաջրի պաշարման բաքի կամ դրա արմունկի մեջ (տես ՋԿ մասի ??? գծագիր)</t>
  </si>
  <si>
    <t>F</t>
  </si>
  <si>
    <t>ՀԱՏԱԿՆԵՐ ԿԱՌՈՒՅՑԻ ՆԵՐՍՈՒՄ</t>
  </si>
  <si>
    <t>Բետոնե հատակի նախապատրաստում</t>
  </si>
  <si>
    <r>
      <t>մ</t>
    </r>
    <r>
      <rPr>
        <vertAlign val="superscript"/>
        <sz val="10"/>
        <color theme="1"/>
        <rFont val="Arial Unicode"/>
        <family val="2"/>
      </rPr>
      <t>2</t>
    </r>
    <r>
      <rPr>
        <sz val="10"/>
        <rFont val="Arial Armenian"/>
        <family val="2"/>
      </rPr>
      <t/>
    </r>
  </si>
  <si>
    <t>Խոնավամեկուսացում ե/բ սալի վրա</t>
  </si>
  <si>
    <t>-  հարթեցնող շերտը կատարվելու է միայն գիպսկարտոնե միջնորմերի կառուցումից հետո</t>
  </si>
  <si>
    <r>
      <t xml:space="preserve">. </t>
    </r>
    <r>
      <rPr>
        <sz val="10"/>
        <color theme="1"/>
        <rFont val="Arial Unicode"/>
        <family val="2"/>
      </rPr>
      <t>hարթեցնող շերտի մեջ նախատեսել մետաղական ցանց Ø3 Вр-1 ք.100/100 եւ</t>
    </r>
    <r>
      <rPr>
        <b/>
        <sz val="10"/>
        <color theme="1"/>
        <rFont val="Arial Unicode"/>
        <family val="2"/>
      </rPr>
      <t>նախկան չորանալը իրականացնել կարեր 20 մմ խորությամբ 2 մ քայլով երկու ուղղությամբ</t>
    </r>
  </si>
  <si>
    <t>Նախամուտքի հատակի խոզանակ (4.0x1.0 մ) չափի 4.0մ²</t>
  </si>
  <si>
    <t>- օգտագործել բարձրորակ արտադրանք</t>
  </si>
  <si>
    <t>IW</t>
  </si>
  <si>
    <t>ՄԻՋՆՈՐՄՆԵՐ, ՊԱՏԱՅԻՆ ՄԱԿԵՐԵՍՆԵՐ ԵՒ ԱՌԱՍՏԱՂՆԵՐ ԿԱՌՈՒՅՑԻ ՆԵՐՍՈՒՄ</t>
  </si>
  <si>
    <t>IW-01</t>
  </si>
  <si>
    <t>1.25 սմ Գ/Կ սալերից միջնորմ 2 շերտով 2-կողմանի, C70 պրոֆիլ</t>
  </si>
  <si>
    <r>
      <t xml:space="preserve">. </t>
    </r>
    <r>
      <rPr>
        <sz val="10"/>
        <color theme="1"/>
        <rFont val="Arial Unicode"/>
        <family val="2"/>
      </rPr>
      <t>պրոֆիլների ուղղաձիգ քայլը ընդունել 40 սմ, հորիզոնականը՝ 60 սմ.</t>
    </r>
  </si>
  <si>
    <t>- նախատեսել 1 շերտ հանքային բամբակից ձայնամեկուսիչ (օրինակ KNAUF)</t>
  </si>
  <si>
    <t>- դռների բացվածքների մակերեսները հանված չեն քանակի մեջ</t>
  </si>
  <si>
    <t>- միջնորմի բարձրությունը 3.45մ</t>
  </si>
  <si>
    <t>IW-02</t>
  </si>
  <si>
    <t>1.25 սմ Գ/Կ սալերից միջնորմ 2 շերտով 2-կողմանի, 2 հատ C70 պրոֆիլ</t>
  </si>
  <si>
    <t>- Պրոֆիլների ուղղաձիգ քայլը ընդունել 40 սմ, հորիզոնականը՝ 60 սմ.</t>
  </si>
  <si>
    <t>- միջնորմի բարձրությունը 3.45</t>
  </si>
  <si>
    <t>- Միջնորմի հաստությունը փոփոխական 20-27սմ մեջը ներառելու է ձուգարանակոնքերի մոնոբլոկեր</t>
  </si>
  <si>
    <t>IW-03</t>
  </si>
  <si>
    <t>1.25 սմ Գ/Կ սալերից միջնորմ 2 շերտով 1-կողմանի, C70 պրոֆիլ</t>
  </si>
  <si>
    <t>- նախատեսել 1 շերտ միներալային բամբակից ձայնամեկուսիչ (օրինակ KNAUF)</t>
  </si>
  <si>
    <t>խոնավակայուն գ/կ (կանաչ)</t>
  </si>
  <si>
    <t>IW-04</t>
  </si>
  <si>
    <t>10սմ հաստությամբ միջնորմ բետոնե բլոկերից</t>
  </si>
  <si>
    <t>- հորիզոնական ամրանավորումը ամեն 3-րդ շարքում 6մմ Ա1 ամրանով</t>
  </si>
  <si>
    <t>- պատերին եւ առաստաղին ամրացնել պողպատե գրկող պրոֆիլներով 3մմ հաստությամբ թերթից</t>
  </si>
  <si>
    <t>IW-05</t>
  </si>
  <si>
    <t>Պատերի սվաղում գիպսանիտով միջինում 3սմ հաստությամբ</t>
  </si>
  <si>
    <r>
      <rPr>
        <b/>
        <sz val="10"/>
        <rFont val="Arial Unicode"/>
        <family val="2"/>
      </rPr>
      <t xml:space="preserve">. </t>
    </r>
    <r>
      <rPr>
        <sz val="10"/>
        <rFont val="Arial Unicode"/>
        <family val="2"/>
      </rPr>
      <t>սվաղելով ապահովել կատարյալ հիմք ներկարարական աշխատանքների համար</t>
    </r>
  </si>
  <si>
    <t>IW-06</t>
  </si>
  <si>
    <t>Պատերի սվաղում ց/ա սվաղով 3 սմ հաստ. Սանհանգույցներում եւ խոհանոցում</t>
  </si>
  <si>
    <t>IW-07</t>
  </si>
  <si>
    <t>Պատերից հարթեցնող շերտը առանձնացնող ներդիր ժապավեն գիպսկարտոնե պատերի ստորին 12 սմ հատվածում</t>
  </si>
  <si>
    <r>
      <t xml:space="preserve">. </t>
    </r>
    <r>
      <rPr>
        <sz val="10"/>
        <color theme="1"/>
        <rFont val="Arial Unicode"/>
        <family val="2"/>
      </rPr>
      <t xml:space="preserve">Օգտագործել ինքնակպչող փրփրացված պոլիէթիլենից մոտ 1սմ հաստությամբ ժապավեններ, օրինակ որոնք օգտագործվում են օդափոխության մեկուսացման համար կամ KNAUF-ի համապատասխան արտադրանք </t>
    </r>
  </si>
  <si>
    <t>IW-08</t>
  </si>
  <si>
    <t>Գիպսկարտոնե առաստաղ 9.5 մմ հաստությամբ սալերից 1 շերտ</t>
  </si>
  <si>
    <t>IW-09</t>
  </si>
  <si>
    <t>Գիպսկարտոնե առաստաղի ճակատ 9.5 մմ հաստությամբ սալերից 1 շերտ</t>
  </si>
  <si>
    <t>IW-10</t>
  </si>
  <si>
    <t>Գիպսկարտոնե առաստաղի ծալվածքներ</t>
  </si>
  <si>
    <t>M</t>
  </si>
  <si>
    <t>ՀԱՐԴԱՐՄԱՆ ԱՇԽԱՏԱՆՔՆԵՐ</t>
  </si>
  <si>
    <t>M-01</t>
  </si>
  <si>
    <t>Պատերի և առաստաղների ներկում բարձրորակ լատեքսային ներկով</t>
  </si>
  <si>
    <t>- նախատեսել համապատասխան մածիկներ, կարանային ցանցեր և այլն: Ներկելուց առաջ հղկել եւ փոշեզերծել: Ներկել  վալիկով 3 շերտ, Dutch Boy կամ Benjamin Moore ներկերով (գույնը որոշել ճարտարապետի հետ)</t>
  </si>
  <si>
    <t>- անկյուններում նախատեսել պլաստմասե սպիտակ անկյունակներ:</t>
  </si>
  <si>
    <t>M-02</t>
  </si>
  <si>
    <t>Ջրամեկուսիչ սանհանգույցների հատակին և պատերի ստորին հատվածներին</t>
  </si>
  <si>
    <t>- KNAUF HYDRO FLEX, կապույտ ջրամեկուսիչ քսուկ</t>
  </si>
  <si>
    <t>- գիպսկարտոնե պատերի եւ հատակի ց/ա հարթեցնող շերտի միջեւ կարերը մեկուսացնել նաեւ հատուկ մեկուսիչ ժապավենով (KNAUF FLÄCHENDICHTBAND)</t>
  </si>
  <si>
    <t>- սանհանգույցի պատերը ջրամեկուսացնել ստորին 20 սմ բարձրությամբ</t>
  </si>
  <si>
    <t>M-03</t>
  </si>
  <si>
    <t>- սալիկները եւրոպական արտադրության</t>
  </si>
  <si>
    <t>- կարերը լցնել համապատասխան գույնի քսուկով, օր. Mapei, Ceresit</t>
  </si>
  <si>
    <t>- կարերի հաստությունը սալիկների միջև առավելագույնը պահել 0.5 մմ</t>
  </si>
  <si>
    <t>M-04</t>
  </si>
  <si>
    <t>սալիկների չափը 1.20x0.6մ, որակը նախատեսված հասարակական վայրերի համար</t>
  </si>
  <si>
    <t>- ամրեցումը սալիկի սոսնձով</t>
  </si>
  <si>
    <t>M-05</t>
  </si>
  <si>
    <t>Պրեսգրանիտե շրիշակ</t>
  </si>
  <si>
    <t>- հաստոցի վրա կտրել 10սմ լայնության 1.20մ երկարության կտորներ</t>
  </si>
  <si>
    <t xml:space="preserve">- շրիշակը ամրացվելու է պատերի արտաքին մակերեսի հետ հավասար (заподлицо), գիպսկարտոնի դեպքում արտաքին 1 շերտի հաստության մեջ </t>
  </si>
  <si>
    <t>M-06</t>
  </si>
  <si>
    <t>Պրեսգրանիտե ներսի պատուհանագոգ, լայնքը 30սմ</t>
  </si>
  <si>
    <t>M-07</t>
  </si>
  <si>
    <t>Պրեսգրանիտե ներսի պատուհանագոգ, լայնքը 18սմ</t>
  </si>
  <si>
    <t>կոմպլ․</t>
  </si>
  <si>
    <t>կգ</t>
  </si>
  <si>
    <t>WS</t>
  </si>
  <si>
    <t>ՋՐԱՄԱՏԱԿԱՐԱՐՈՒՄ ԵՒ ԿՈՅՈՒՂԻ</t>
  </si>
  <si>
    <t>WS-01</t>
  </si>
  <si>
    <t>Էլեկտրական ջրատաքացուցիչ բաք V=80լ, N=1.5կՎտ</t>
  </si>
  <si>
    <t>WS-02</t>
  </si>
  <si>
    <t>Խոհանոցի լվացարան չժանգոտվող պողպատից սիֆոնով</t>
  </si>
  <si>
    <t>WS-03</t>
  </si>
  <si>
    <t xml:space="preserve">Խոհանոցի խառնիչ ծորակ՝ ճկախողովակներով </t>
  </si>
  <si>
    <t>WS-04</t>
  </si>
  <si>
    <t xml:space="preserve">Կերամիկական լվացարան սիֆոնով 550x450 </t>
  </si>
  <si>
    <t>WS-05</t>
  </si>
  <si>
    <t xml:space="preserve">Խառնիչ ծորակ՝ ճկախողովակներով </t>
  </si>
  <si>
    <t>WS-06</t>
  </si>
  <si>
    <t>WS-07</t>
  </si>
  <si>
    <t>Կերամիկական միզարան ինքնաշխատ ծորակով</t>
  </si>
  <si>
    <t>WS-08</t>
  </si>
  <si>
    <t>Ճկախողովակ ջրատաքացուցիչի համար 1/2"</t>
  </si>
  <si>
    <t>WS-09</t>
  </si>
  <si>
    <t>Ճկախողովակ զուգարանակոնքի համար 1/2"</t>
  </si>
  <si>
    <t>WS-10</t>
  </si>
  <si>
    <t>Ջրի ցանցավոր զտիչ 3/4"</t>
  </si>
  <si>
    <t>WS-11</t>
  </si>
  <si>
    <t xml:space="preserve">Հետադարձ փական  ջրատաքացուցիչի համար 1/2" </t>
  </si>
  <si>
    <t>WS-12</t>
  </si>
  <si>
    <t>Գնդիկային փական փոխարկիչով (Ամերիկանկա) 3/4"</t>
  </si>
  <si>
    <t>WS-13</t>
  </si>
  <si>
    <t>Գնդիկային փական անկյունային 1/2"</t>
  </si>
  <si>
    <t>WS-14</t>
  </si>
  <si>
    <t>Միացում մետաղական խողովակին եռակցվող ծայրակալով 3/4"</t>
  </si>
  <si>
    <t>WS-15</t>
  </si>
  <si>
    <t>Պոլիպրոպիլենե Անցում Ф25-3/4"</t>
  </si>
  <si>
    <t>WS-16</t>
  </si>
  <si>
    <t xml:space="preserve">Անցում անկյունային PPRФ25-1/2" </t>
  </si>
  <si>
    <t>WS-17</t>
  </si>
  <si>
    <t xml:space="preserve">Անցում անկյունային PPRФ20-1/2" </t>
  </si>
  <si>
    <t>WS-18</t>
  </si>
  <si>
    <t xml:space="preserve">Անցում  PEФ25-3/4" </t>
  </si>
  <si>
    <t>WS-19</t>
  </si>
  <si>
    <t>Պոլիպրոպիլենային խողովակի ձևավոր մասեր PPRФ32</t>
  </si>
  <si>
    <t>WS-20</t>
  </si>
  <si>
    <t>Պոլիպրոպիլենային խողովակի ձևավոր մասեր PPRФ25</t>
  </si>
  <si>
    <t>WS-21</t>
  </si>
  <si>
    <t>Պոլիպրոպիլենային խողովակի ձևավոր մասեր PPRФ20</t>
  </si>
  <si>
    <t>WS-22</t>
  </si>
  <si>
    <t>Պոլիէթիլենային խողովակի եռակցվող ձևավոր մասեր PEФ25</t>
  </si>
  <si>
    <t>WS-23</t>
  </si>
  <si>
    <t>Պոլիպրոպիլենային խողովակ ալյումինե նրբաթիթեղով Ф32х3.5</t>
  </si>
  <si>
    <t>WS-24</t>
  </si>
  <si>
    <t>Պոլիպրոպիլենային խողովակ ալյումինե նրբաթիթեղով Ф25х3.5</t>
  </si>
  <si>
    <t>WS-25</t>
  </si>
  <si>
    <t>Պոլիպրոպիլենային խողովակ ալյումինե նրբաթիթեղով Ф20х4.0</t>
  </si>
  <si>
    <t>WS-26</t>
  </si>
  <si>
    <t>Պոլիէթիլենային խողովակ խմելու ջրի համար Ф25 PN25</t>
  </si>
  <si>
    <t>WS-27</t>
  </si>
  <si>
    <t>Խողովակաձև ռետինե ջերմամեկուսիչ Ф32</t>
  </si>
  <si>
    <t>WS-28</t>
  </si>
  <si>
    <t>Խողովակաձև ռետինե ջերմամեկուսիչ Ф25</t>
  </si>
  <si>
    <t>WS-29</t>
  </si>
  <si>
    <t>Խողովակաձև ռետինե ջերմամեկուսիչ Ф20</t>
  </si>
  <si>
    <t>WS-30</t>
  </si>
  <si>
    <t>Խողովակի ամրակ Ф32</t>
  </si>
  <si>
    <t>WS-31</t>
  </si>
  <si>
    <t>Խողովակի ամրակ Ф25</t>
  </si>
  <si>
    <t>WS-32</t>
  </si>
  <si>
    <t>Խողովակի ամրակ Ф20</t>
  </si>
  <si>
    <t>WS-33</t>
  </si>
  <si>
    <t>PVC Խողովակի ձևավոր մասեր Ф110</t>
  </si>
  <si>
    <t>WS-34</t>
  </si>
  <si>
    <t>PVC Խողովակ ձևավոր մասեր Ф50</t>
  </si>
  <si>
    <t>WS-35</t>
  </si>
  <si>
    <t>PVC Խողովակ Ф110</t>
  </si>
  <si>
    <t>WS-36</t>
  </si>
  <si>
    <t>PVC արտաքին խողովակ Ф110</t>
  </si>
  <si>
    <t>WS-37</t>
  </si>
  <si>
    <t>PVC Խողովակ Ф50</t>
  </si>
  <si>
    <t>WS-38</t>
  </si>
  <si>
    <t>Խողովակների փորձարկում</t>
  </si>
  <si>
    <t>WS-39</t>
  </si>
  <si>
    <t>Պատյան պողպատյա խողովակից Ф160</t>
  </si>
  <si>
    <t>WS-40</t>
  </si>
  <si>
    <t>Պատյան պողպատյա խողովակից Ф76</t>
  </si>
  <si>
    <t>WS-41</t>
  </si>
  <si>
    <t>Պողպատյա խողովակների մշակում հակակոռոզիոն ներկով</t>
  </si>
  <si>
    <t>WS-42</t>
  </si>
  <si>
    <t>Բետոնի շերտի քանդում δ=200մմ</t>
  </si>
  <si>
    <t>WS-43</t>
  </si>
  <si>
    <t>Գրունտի քանդում</t>
  </si>
  <si>
    <t>WS-44</t>
  </si>
  <si>
    <t>Ավազի շերտ խողովակի տակ և խողովակի վրա տոփանումով</t>
  </si>
  <si>
    <t>WS-45</t>
  </si>
  <si>
    <t>Տոփանված խիճ</t>
  </si>
  <si>
    <t>WS-46</t>
  </si>
  <si>
    <t>Գրունտի ետլիցք</t>
  </si>
  <si>
    <t>WS-47</t>
  </si>
  <si>
    <t>Բետոնե սալ մետաղական 100x100x3 ցանցով δ=100մմ</t>
  </si>
  <si>
    <t>WS-48</t>
  </si>
  <si>
    <t>Գրունտի տեղափոխում</t>
  </si>
  <si>
    <t>EL</t>
  </si>
  <si>
    <t>EL-01</t>
  </si>
  <si>
    <t>48 մոդուլի վահանակ մետաղական դռնակով, legrand 601259</t>
  </si>
  <si>
    <t>EL-02</t>
  </si>
  <si>
    <t>Ավտոմատ անջատիչ միաբևեռ, 6կԱ, 16Ա TX³­B16, 403972</t>
  </si>
  <si>
    <t>EL-03</t>
  </si>
  <si>
    <t>Նույնը, B25, 403974</t>
  </si>
  <si>
    <t>EL-04</t>
  </si>
  <si>
    <t>նույնը, B32, 403975</t>
  </si>
  <si>
    <t>EL-05</t>
  </si>
  <si>
    <t>նույնը, C25, 404030</t>
  </si>
  <si>
    <t>EL-06</t>
  </si>
  <si>
    <t>նույնը, եռաբևեռ B25, 404002</t>
  </si>
  <si>
    <t>EL-07</t>
  </si>
  <si>
    <t>նույնը, B32, 404003</t>
  </si>
  <si>
    <t>EL-08</t>
  </si>
  <si>
    <t>նույնը, C32, 404059</t>
  </si>
  <si>
    <t>EL-09</t>
  </si>
  <si>
    <t>Ավտոմատ անջատիչ եռաբևեռ, 16կԱ, 80Ա DX³­C80, 409140</t>
  </si>
  <si>
    <t>EL-10</t>
  </si>
  <si>
    <t>Տաքացնող մալուխի կարգավորիչ Devireg 330 (-10+10)</t>
  </si>
  <si>
    <t>EL-11</t>
  </si>
  <si>
    <t>Մալուխ տաքացնող DTCE­30, 34մ, 933Վտ</t>
  </si>
  <si>
    <t>EL-12</t>
  </si>
  <si>
    <t>Լուսադիոդային լւսատու առաստաղային ᴓ70մմ,   ներսարքված, 6Վտ</t>
  </si>
  <si>
    <t>EL-13</t>
  </si>
  <si>
    <t>Նույնը  ᴓ180մմ,  20Վտ</t>
  </si>
  <si>
    <t>EL-14</t>
  </si>
  <si>
    <t>Նույնը, կախովի, ալյումիմե պրոֆիլի մեջ, L=1200մմ, 20Վտ</t>
  </si>
  <si>
    <t>EL-15</t>
  </si>
  <si>
    <t>Նույնը, 600x600մմ, 20Վտ</t>
  </si>
  <si>
    <t>EL-16</t>
  </si>
  <si>
    <t>Նույնը, ուղղության և դիրքի կառավարմամբ 7Վտ</t>
  </si>
  <si>
    <t>EL-17</t>
  </si>
  <si>
    <t>Նույնը, պատի, 7 Վտ</t>
  </si>
  <si>
    <t>EL-18</t>
  </si>
  <si>
    <t>Նույնը, արտաքին պատի, IP65, 10Վտ</t>
  </si>
  <si>
    <t>EL-19</t>
  </si>
  <si>
    <t>Լուսադիոդային ժապավեն, 7Վտ/1մ</t>
  </si>
  <si>
    <t>մ</t>
  </si>
  <si>
    <t>EL-20</t>
  </si>
  <si>
    <t>Լուսադիոդային ժապավենի սնող աղբյուր 220/12Վ, 30Վտ</t>
  </si>
  <si>
    <t>EL-21</t>
  </si>
  <si>
    <t>Նույնը, 50Վտ</t>
  </si>
  <si>
    <t>EL-22</t>
  </si>
  <si>
    <t>Նույնը, 200 Վտ</t>
  </si>
  <si>
    <t>EL-23</t>
  </si>
  <si>
    <t>Նույնը, 300Վտ</t>
  </si>
  <si>
    <t>EL-24</t>
  </si>
  <si>
    <t>Վարդակ պատի, ներսարքված, հողանցիչով, 6Ա, 1 տեղանոց</t>
  </si>
  <si>
    <t>EL-25</t>
  </si>
  <si>
    <t>Նույնը, հատակի, 2 տեղանոց, կափարիչներով</t>
  </si>
  <si>
    <t>EL-26</t>
  </si>
  <si>
    <t>Նույնը, արտաքին, մակադիր, կափարիչով, IP65</t>
  </si>
  <si>
    <t>EL-27</t>
  </si>
  <si>
    <t>Անջատիչ մեկստեղանի</t>
  </si>
  <si>
    <t>EL-28</t>
  </si>
  <si>
    <t>Նույնը, երկստեղանի</t>
  </si>
  <si>
    <t>EL-29</t>
  </si>
  <si>
    <t>Տուփ'վարդակ և անջատիչ տեղադրման</t>
  </si>
  <si>
    <t>EL-30</t>
  </si>
  <si>
    <t>Տուփ ճուղավորիչ</t>
  </si>
  <si>
    <t>EL-31</t>
  </si>
  <si>
    <t>Մալուխ պղնձե BBГнг­LS­3x1,5մմ²</t>
  </si>
  <si>
    <t>EL-32</t>
  </si>
  <si>
    <t>Նույնը,                                  3x2,5մմ²</t>
  </si>
  <si>
    <t>EL-33</t>
  </si>
  <si>
    <t>Նույնը,                                  3x4   մմ²</t>
  </si>
  <si>
    <t>EL-34</t>
  </si>
  <si>
    <t>Նույնը,                                  5x4   մմ²</t>
  </si>
  <si>
    <t>EL-35</t>
  </si>
  <si>
    <t>Անկախ խզիչ, 12Վ, 406276</t>
  </si>
  <si>
    <t>EL-36</t>
  </si>
  <si>
    <t>Տրանսֆորմատոր, 220/12Վ, 60Վտ, 042841</t>
  </si>
  <si>
    <t>EL-37</t>
  </si>
  <si>
    <t>Ճկախողովակ չայրվող ᴓ16մմ</t>
  </si>
  <si>
    <t>EL-38</t>
  </si>
  <si>
    <t>Խողովակ պոլիէտիլենային, կոշտ, ᴓ25մմ</t>
  </si>
  <si>
    <t>EL-39</t>
  </si>
  <si>
    <t>Մալուխատար ցանցային 100x50մմ</t>
  </si>
  <si>
    <t>EL-40</t>
  </si>
  <si>
    <t>Նույնը, 200x50մմ</t>
  </si>
  <si>
    <t>EL-41</t>
  </si>
  <si>
    <t>Գամասեղ (шпилька нарезная ∅8мм, дл.1м)</t>
  </si>
  <si>
    <t>EL-42</t>
  </si>
  <si>
    <t>պրոֆիլ հենարանային (профиль опорный ПСМ)</t>
  </si>
  <si>
    <t>EL-43</t>
  </si>
  <si>
    <t>մանեկ  ∅8մմ</t>
  </si>
  <si>
    <t>EL-44</t>
  </si>
  <si>
    <t>խարիսխ (анкер забивной)</t>
  </si>
  <si>
    <t>EL-45</t>
  </si>
  <si>
    <t>պողպատ անկյունային 5х50x50 մմ, L=2մ</t>
  </si>
  <si>
    <t>EL-46</t>
  </si>
  <si>
    <t>պողպատ շերտավոր  40х4մմ</t>
  </si>
  <si>
    <t>EL-47</t>
  </si>
  <si>
    <t>Հաղորդալար պղնձե ПВ­25մմ²</t>
  </si>
  <si>
    <t>EL-48</t>
  </si>
  <si>
    <t>Մալուխ UTPcat6</t>
  </si>
  <si>
    <t>EL-49</t>
  </si>
  <si>
    <t>Հաշվիչ երկուղղված, 50Ա</t>
  </si>
  <si>
    <t>LV</t>
  </si>
  <si>
    <t>LV-01</t>
  </si>
  <si>
    <t>Ալեհավաք թվային HarperADV­2440DVB­T2</t>
  </si>
  <si>
    <t>LV-02</t>
  </si>
  <si>
    <t>Ռոուտեր, 8 պորտ, D­Link DSR­250N</t>
  </si>
  <si>
    <t>LV-03</t>
  </si>
  <si>
    <t>Տուփ հեռախոսային KPT-10</t>
  </si>
  <si>
    <t>LV-04</t>
  </si>
  <si>
    <t>Վարդակ համակարգչային RJ­45</t>
  </si>
  <si>
    <t>LV-05</t>
  </si>
  <si>
    <t>Վարդակ հեռուստատեսային</t>
  </si>
  <si>
    <t>LV-06</t>
  </si>
  <si>
    <t>Վարդակ հեռախոսային RJ­11</t>
  </si>
  <si>
    <t>LV-07</t>
  </si>
  <si>
    <t>Մալուխ SAT-50M</t>
  </si>
  <si>
    <t>LV-08</t>
  </si>
  <si>
    <t>LV-09</t>
  </si>
  <si>
    <t>LV-10</t>
  </si>
  <si>
    <t>LV-11</t>
  </si>
  <si>
    <t>LV-12</t>
  </si>
  <si>
    <t>LV-13</t>
  </si>
  <si>
    <t>LV-14</t>
  </si>
  <si>
    <t>Subtotal I</t>
  </si>
  <si>
    <t>Ընդամենը I</t>
  </si>
  <si>
    <t>OvEx</t>
  </si>
  <si>
    <t>Subtotal II</t>
  </si>
  <si>
    <t>Ընդամենը II</t>
  </si>
  <si>
    <t>Profit</t>
  </si>
  <si>
    <t>Subtotal III</t>
  </si>
  <si>
    <t>Ընդամենը III</t>
  </si>
  <si>
    <t>Երեսապատում կերամիկական սալիկներով սանհանգույցներում և խոհանոցում: Իսպանական</t>
  </si>
  <si>
    <t>Պրեսգրանիտե հատակ Իսպանական</t>
  </si>
  <si>
    <t>Հին գրունտային լիցքի քանդում շենքի շուրջ, ձեռքով</t>
  </si>
  <si>
    <r>
      <t xml:space="preserve">Ընդամենը միավորի գին
</t>
    </r>
    <r>
      <rPr>
        <b/>
        <sz val="10"/>
        <rFont val="Arial Unicode"/>
        <family val="2"/>
      </rPr>
      <t>դր.</t>
    </r>
  </si>
  <si>
    <t>- Ամեն բարձակին հասնում է 4 հատ բետոնի դյուբել</t>
  </si>
  <si>
    <t>- գ/ու հատակի վերին շերտերի (քար եւ հարթեցնող շերտ) քանդելուց հետո փոշեզերծում փոշեկուլով</t>
  </si>
  <si>
    <t>. ե/բ սալի վրա բիտումային սառը ջրամեկուսիչ քսուկ, օրինակ Технониколь AQUAMAST, ապահովել լիարժեք պատում</t>
  </si>
  <si>
    <t>. քարե պատերի վրա բարձրացնել մինչեւ ապագա հարթեցնող շերտի վերին նիշը</t>
  </si>
  <si>
    <t>- թողնել առնվազն 1 շաբաթ չորանալ</t>
  </si>
  <si>
    <t>Հատակների ջերմամեկուսացում 8 սմ թեթեւ խարամա-պերլիտա-բետոնով</t>
  </si>
  <si>
    <t>Հատակների ց/ա հարթեցնող շերտ 5սմ</t>
  </si>
  <si>
    <t>- գնի մեջ նախատեսել նաեւ բարձում</t>
  </si>
  <si>
    <r>
      <t xml:space="preserve">Կերամիկական զուգարանակոնք </t>
    </r>
    <r>
      <rPr>
        <b/>
        <sz val="10"/>
        <rFont val="Arial Unicode"/>
        <family val="2"/>
      </rPr>
      <t>ներկառուցված</t>
    </r>
    <r>
      <rPr>
        <sz val="10"/>
        <rFont val="Arial Unicode"/>
        <family val="2"/>
      </rPr>
      <t xml:space="preserve"> լվացման բաքով</t>
    </r>
  </si>
  <si>
    <t>12մմ ցեմենտա մանրաթելային սալերից պատում (օրինակ KNAUF Aquapanel) տանիքի ջրհորդանի արտաքին կողմի պարագծով</t>
  </si>
  <si>
    <t>- սալիկների բարձրությունն է 30 սմ: Նվազագույն երկարությունը 50 սմ</t>
  </si>
  <si>
    <t>Ճակատների դեկորատիվ ակրիլային սվաղ «կեղեւակեր» ֆակտուրայով (օրինակ Ceresit ակրիլային սվաղ «фактура короед»)</t>
  </si>
  <si>
    <t>SI</t>
  </si>
  <si>
    <t>ԲԱՐԵԿԱՐԳՈՒՄ</t>
  </si>
  <si>
    <t>15-20մմ ֆրակցիայի խճի լիցք տոփանումով 15սմ հաստությամբ</t>
  </si>
  <si>
    <t>B7.5 դասի բետոնից հենաքարերի համար հիմքեր</t>
  </si>
  <si>
    <t>Բազալտե հենաքարեր 30x15 սմ կտրվածքի (հաշվել բորդյուրի գնով), տեղադրումով</t>
  </si>
  <si>
    <t>- արտադրությունը օրինակ ՕՋԱԽ ֆիրմայի</t>
  </si>
  <si>
    <t>Ցանկապատի դեր տանող վահանակ ալյումինե եւ պողպատե պրոֆիլներից, էմմ հաստությամբ պաղպատե թերթից եւ կոփված ապակուց, ըստ գծագեր A-EX-SI-00 եւ 01,</t>
  </si>
  <si>
    <t>Վերը նշված ցանկապատերի հիմքային պատեր B25 բետոնից, կոնստրուկտիվ ամրանավորումով</t>
  </si>
  <si>
    <t>- երեւացող հատվածի մակերեւույթը «էքսպոզբետոն», նախատեսել համապատասխան հավելումներ (пластификатор)</t>
  </si>
  <si>
    <t>Վերը նշված հիմքի խոնավամեկուսացում բիտումային փրայմերով</t>
  </si>
  <si>
    <t>Բուսահողի հետլիցք (սեւահող)</t>
  </si>
  <si>
    <t>Բետոնե եզրաքարեր 8x20սմ կտրվածքով (օր. Շեն)</t>
  </si>
  <si>
    <t>Գոյություն ունեցող բազալտե սալահատակի մասնակի վերանորոգում, հղկում</t>
  </si>
  <si>
    <t>Ավազա-ցեմենտային չոր խառնուրդ տոմետի համար 7սմ միջին հաստությամբ, հարթեցումով սալահատակի համար</t>
  </si>
  <si>
    <t>SI-01</t>
  </si>
  <si>
    <t>SI-02</t>
  </si>
  <si>
    <t>SI-03</t>
  </si>
  <si>
    <t>SI-04</t>
  </si>
  <si>
    <t>SI-05</t>
  </si>
  <si>
    <t>SI-06</t>
  </si>
  <si>
    <t>SI-07</t>
  </si>
  <si>
    <t>SI-08</t>
  </si>
  <si>
    <t>Ներքին բակի բազալտե սալերի բեկորներից 3սմ հաստությամբ սալահատակ չոր խառնուրդի մեջ փռելով (Խառնուրդի ծավալը տրված է SI-02 տողում)</t>
  </si>
  <si>
    <t>SI-09</t>
  </si>
  <si>
    <t>SI-10</t>
  </si>
  <si>
    <t>SI-11</t>
  </si>
  <si>
    <t>SI-12</t>
  </si>
  <si>
    <t xml:space="preserve">«Հռոմեական» բետոնե հատակի 6սմ հաստությամբ սալիկներով տոմետապատում վերը նշված ավազա-ցեմենտային խառնուրդի վրա </t>
  </si>
  <si>
    <t>Կառույցի աջ եւ ձախ կողմերում թեքուղիների եւ որոշ հարթակների բետոնե սալի քանդում</t>
  </si>
  <si>
    <t>F-01</t>
  </si>
  <si>
    <t>F-02</t>
  </si>
  <si>
    <t>F-03</t>
  </si>
  <si>
    <t>F-04</t>
  </si>
  <si>
    <t>F-05</t>
  </si>
  <si>
    <r>
      <rPr>
        <b/>
        <sz val="10"/>
        <rFont val="Arial Unicode"/>
        <family val="2"/>
      </rPr>
      <t xml:space="preserve">. </t>
    </r>
    <r>
      <rPr>
        <sz val="10"/>
        <rFont val="Arial Unicode"/>
        <family val="2"/>
      </rPr>
      <t>սվաղելով ապահովել հարթ հիմք սալիկապատելու համար</t>
    </r>
  </si>
  <si>
    <t>ՀՀԳԱԱ Ա.Թախտաջյանի անվան
բուսաբանության ինստիտուտի Հայաստանի կենսաբազմազանության կենտրոնի վերակառուցում եւ արդիականացում</t>
  </si>
  <si>
    <t>Նշում</t>
  </si>
  <si>
    <t>Լրացնել միայն դեղին դաշտերը. Կազմակերպության անվանում, միավոր գներ, վերադիր ծախսերի, շահույթի եւ հարկատեսակի տոկոսոչափերը</t>
  </si>
  <si>
    <t>TAX</t>
  </si>
  <si>
    <t>Աշխատանքների խումբ 2-ի համար
ներառյալ հարկատեսակը</t>
  </si>
  <si>
    <t>Total for 2</t>
  </si>
  <si>
    <t>ՄՐՑՈՒԹԱՅԻՆ ԾԱՎԱԼԱԹԵՐԹ 1</t>
  </si>
  <si>
    <r>
      <t xml:space="preserve">Ընդհանուր առաջարկ այս աշխ. խմբի համար
</t>
    </r>
    <r>
      <rPr>
        <b/>
        <sz val="12"/>
        <color rgb="FFFF0000"/>
        <rFont val="Arial Unicode"/>
        <family val="2"/>
      </rPr>
      <t>(չլրացնել, հաշշվում է ավտոմատ)</t>
    </r>
  </si>
  <si>
    <t>Աշխատանքի միավորի գին
դր.</t>
  </si>
  <si>
    <t>Նյութի միավորի
գինը դր.</t>
  </si>
  <si>
    <t>Ամբողջի գինը
դր.</t>
  </si>
  <si>
    <t>Համաշինարարական, Հարդարման, Էլեկտրատեխնիկական, Ջուր եւ Կոյուղի</t>
  </si>
  <si>
    <t>Temp cons.</t>
  </si>
  <si>
    <t>Subtotal IV</t>
  </si>
  <si>
    <t>Ընդամենը IV</t>
  </si>
  <si>
    <t>Շահույթ</t>
  </si>
  <si>
    <t>Վերադիր  ծախսեր</t>
  </si>
  <si>
    <t>ԱԱՀ կամ Շրջ.հարկ (գրել տոկոսադրույքը)</t>
  </si>
  <si>
    <t>Այս տողը հաշվարկվելու է դռների եւ պատուհանների  համար 3 ծավալաթերթում</t>
  </si>
  <si>
    <t>Ժամանակավոր կառույցներ, շինհրապարակ
Նկատի առնել բոլոր մասնակիցների կողմից օգտագործելը</t>
  </si>
  <si>
    <t>Բարեկարգում</t>
  </si>
  <si>
    <t>ՆԵՐՔԻՆ ԷԼԵԿՏՐԱՀԱՄԱԿԱՐԳ ԵՒ ԷԼ. ԼՈՒՍԱՎՈՐՈՒԹՅՈՒՆ</t>
  </si>
  <si>
    <t>ՑԱԾՐ ԼԱՐՄԱՆ ՀԱՄԱԿԱՐԳԵՐ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</si>
</sst>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դր.&quot;"/>
    <numFmt numFmtId="165" formatCode="#,##0.00\ [$֏-42B]"/>
    <numFmt numFmtId="166" formatCode="#,##0.0"/>
    <numFmt numFmtId="167" formatCode="#,##0\ [$֏-42B]"/>
  </numFmts>
  <fonts count="3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Arial Unicode"/>
      <family val="2"/>
      <charset val="204"/>
    </font>
    <font>
      <sz val="10"/>
      <name val="Arial Unicode"/>
      <family val="2"/>
    </font>
    <font>
      <sz val="10"/>
      <name val="Arial Unicode"/>
      <family val="2"/>
      <charset val="204"/>
    </font>
    <font>
      <b/>
      <sz val="12"/>
      <name val="Arial Unicode"/>
      <family val="2"/>
      <charset val="204"/>
    </font>
    <font>
      <b/>
      <sz val="14"/>
      <name val="Arial Unicode"/>
      <family val="2"/>
      <charset val="204"/>
    </font>
    <font>
      <sz val="20"/>
      <name val="Arial Unicode"/>
      <family val="2"/>
      <charset val="204"/>
    </font>
    <font>
      <b/>
      <sz val="16"/>
      <name val="Arial Unicode"/>
      <family val="2"/>
    </font>
    <font>
      <b/>
      <sz val="10"/>
      <name val="Arial Unicode"/>
      <family val="2"/>
    </font>
    <font>
      <b/>
      <sz val="10"/>
      <color theme="1"/>
      <name val="Arial Unicode"/>
      <family val="2"/>
    </font>
    <font>
      <sz val="10"/>
      <color theme="1"/>
      <name val="Arial Unicode"/>
      <family val="2"/>
    </font>
    <font>
      <b/>
      <sz val="10"/>
      <color theme="1"/>
      <name val="Arial Unicode"/>
      <family val="2"/>
      <charset val="204"/>
    </font>
    <font>
      <sz val="11"/>
      <color theme="1"/>
      <name val="Calibri"/>
      <family val="2"/>
      <charset val="1"/>
      <scheme val="minor"/>
    </font>
    <font>
      <sz val="10"/>
      <color indexed="8"/>
      <name val="Arial Unicode"/>
      <family val="2"/>
    </font>
    <font>
      <b/>
      <sz val="10"/>
      <color indexed="8"/>
      <name val="Arial Unicode"/>
      <family val="2"/>
    </font>
    <font>
      <b/>
      <sz val="10"/>
      <name val="Arial Unicode"/>
      <family val="2"/>
      <charset val="204"/>
    </font>
    <font>
      <vertAlign val="superscript"/>
      <sz val="10"/>
      <color theme="1"/>
      <name val="Arial Unicode"/>
      <family val="2"/>
    </font>
    <font>
      <sz val="10"/>
      <name val="Arial Armenian"/>
      <family val="2"/>
    </font>
    <font>
      <sz val="10"/>
      <color theme="1"/>
      <name val="Arial Unicode"/>
      <family val="2"/>
      <charset val="204"/>
    </font>
    <font>
      <sz val="11"/>
      <color theme="1"/>
      <name val="Arial Armenian"/>
      <family val="2"/>
    </font>
    <font>
      <sz val="10"/>
      <color rgb="FFFF0000"/>
      <name val="Arial Unicode"/>
      <family val="2"/>
    </font>
    <font>
      <sz val="10"/>
      <color rgb="FFFF0000"/>
      <name val="Arial Unicode"/>
      <family val="2"/>
      <charset val="204"/>
    </font>
    <font>
      <sz val="11"/>
      <color rgb="FFFF0000"/>
      <name val="Arial Armenian"/>
      <family val="2"/>
    </font>
    <font>
      <b/>
      <sz val="10"/>
      <color theme="9"/>
      <name val="Arial Unicode"/>
      <family val="2"/>
    </font>
    <font>
      <b/>
      <sz val="10"/>
      <color rgb="FFFF0000"/>
      <name val="Arial Unicode"/>
      <family val="2"/>
    </font>
    <font>
      <sz val="10"/>
      <name val="Times New Roman"/>
      <family val="1"/>
      <charset val="204"/>
    </font>
    <font>
      <b/>
      <sz val="12"/>
      <name val="Arial Unicode"/>
      <family val="2"/>
    </font>
    <font>
      <b/>
      <sz val="12"/>
      <color rgb="FFFF0000"/>
      <name val="Arial Unicode"/>
      <family val="2"/>
    </font>
    <font>
      <sz val="10"/>
      <color theme="0" tint="-0.34998626667073579"/>
      <name val="Arial Unicode"/>
      <family val="2"/>
    </font>
    <font>
      <b/>
      <sz val="10"/>
      <color theme="0" tint="-0.34998626667073579"/>
      <name val="Arial Unicode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theme="7" tint="0.59996337778862885"/>
        <bgColor indexed="65"/>
      </patternFill>
    </fill>
    <fill>
      <patternFill patternType="mediumGray">
        <fgColor theme="7" tint="0.59996337778862885"/>
        <bgColor theme="0" tint="-0.14999847407452621"/>
      </patternFill>
    </fill>
    <fill>
      <patternFill patternType="mediumGray">
        <fgColor theme="7" tint="0.59996337778862885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26" fillId="0" borderId="4">
      <alignment horizontal="center"/>
    </xf>
  </cellStyleXfs>
  <cellXfs count="212">
    <xf numFmtId="0" fontId="0" fillId="0" borderId="0" xfId="0"/>
    <xf numFmtId="49" fontId="3" fillId="0" borderId="0" xfId="1" applyNumberFormat="1" applyFont="1" applyAlignment="1" applyProtection="1">
      <alignment horizontal="left" vertical="top"/>
    </xf>
    <xf numFmtId="4" fontId="2" fillId="0" borderId="0" xfId="1" applyNumberFormat="1" applyFont="1" applyAlignment="1" applyProtection="1">
      <alignment vertical="top"/>
    </xf>
    <xf numFmtId="0" fontId="4" fillId="0" borderId="0" xfId="1" applyFont="1" applyAlignment="1" applyProtection="1">
      <alignment vertical="top"/>
    </xf>
    <xf numFmtId="0" fontId="4" fillId="0" borderId="0" xfId="1" applyFont="1" applyFill="1" applyAlignment="1" applyProtection="1">
      <alignment vertical="top"/>
    </xf>
    <xf numFmtId="0" fontId="5" fillId="0" borderId="0" xfId="1" applyFont="1" applyFill="1" applyBorder="1" applyAlignment="1" applyProtection="1">
      <alignment vertical="top"/>
    </xf>
    <xf numFmtId="4" fontId="2" fillId="0" borderId="0" xfId="1" applyNumberFormat="1" applyFont="1" applyAlignment="1" applyProtection="1">
      <alignment horizontal="left" vertical="top"/>
    </xf>
    <xf numFmtId="0" fontId="2" fillId="0" borderId="0" xfId="1" applyFont="1" applyAlignment="1" applyProtection="1">
      <alignment horizontal="left" vertical="top"/>
    </xf>
    <xf numFmtId="1" fontId="6" fillId="0" borderId="0" xfId="1" applyNumberFormat="1" applyFont="1" applyBorder="1" applyAlignment="1" applyProtection="1">
      <alignment horizontal="center" vertical="top"/>
    </xf>
    <xf numFmtId="4" fontId="2" fillId="0" borderId="0" xfId="1" applyNumberFormat="1" applyFont="1" applyBorder="1" applyAlignment="1" applyProtection="1">
      <alignment horizontal="left" vertical="top"/>
    </xf>
    <xf numFmtId="0" fontId="2" fillId="0" borderId="0" xfId="1" applyFont="1" applyBorder="1" applyAlignment="1" applyProtection="1">
      <alignment horizontal="left" vertical="top"/>
    </xf>
    <xf numFmtId="0" fontId="4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Border="1" applyAlignment="1" applyProtection="1">
      <alignment horizontal="left" vertical="top" wrapText="1"/>
    </xf>
    <xf numFmtId="4" fontId="4" fillId="0" borderId="1" xfId="1" applyNumberFormat="1" applyFont="1" applyBorder="1" applyAlignment="1" applyProtection="1">
      <alignment vertical="top"/>
    </xf>
    <xf numFmtId="0" fontId="4" fillId="0" borderId="1" xfId="1" applyFont="1" applyBorder="1" applyAlignment="1" applyProtection="1">
      <alignment vertical="top"/>
    </xf>
    <xf numFmtId="0" fontId="4" fillId="0" borderId="1" xfId="1" applyFont="1" applyBorder="1" applyAlignment="1" applyProtection="1">
      <alignment vertical="top" wrapText="1"/>
    </xf>
    <xf numFmtId="0" fontId="9" fillId="2" borderId="2" xfId="1" applyFont="1" applyFill="1" applyBorder="1" applyAlignment="1" applyProtection="1">
      <alignment horizontal="left" vertical="top"/>
    </xf>
    <xf numFmtId="49" fontId="9" fillId="2" borderId="2" xfId="1" applyNumberFormat="1" applyFont="1" applyFill="1" applyBorder="1" applyAlignment="1" applyProtection="1">
      <alignment horizontal="left" vertical="top"/>
    </xf>
    <xf numFmtId="4" fontId="4" fillId="2" borderId="2" xfId="1" applyNumberFormat="1" applyFont="1" applyFill="1" applyBorder="1" applyAlignment="1" applyProtection="1">
      <alignment horizontal="right" vertical="top"/>
    </xf>
    <xf numFmtId="0" fontId="4" fillId="2" borderId="2" xfId="1" applyFont="1" applyFill="1" applyBorder="1" applyAlignment="1" applyProtection="1">
      <alignment vertical="top"/>
    </xf>
    <xf numFmtId="165" fontId="4" fillId="2" borderId="2" xfId="1" applyNumberFormat="1" applyFont="1" applyFill="1" applyBorder="1" applyAlignment="1" applyProtection="1">
      <alignment vertical="top"/>
    </xf>
    <xf numFmtId="165" fontId="4" fillId="2" borderId="2" xfId="1" applyNumberFormat="1" applyFont="1" applyFill="1" applyBorder="1" applyAlignment="1" applyProtection="1">
      <alignment horizontal="right" vertical="top"/>
    </xf>
    <xf numFmtId="0" fontId="3" fillId="0" borderId="0" xfId="1" applyFont="1" applyFill="1" applyBorder="1" applyAlignment="1" applyProtection="1">
      <alignment horizontal="left" vertical="top"/>
    </xf>
    <xf numFmtId="49" fontId="10" fillId="0" borderId="0" xfId="0" applyNumberFormat="1" applyFont="1" applyFill="1" applyAlignment="1">
      <alignment vertical="top" wrapText="1"/>
    </xf>
    <xf numFmtId="166" fontId="11" fillId="0" borderId="0" xfId="0" applyNumberFormat="1" applyFont="1" applyFill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0" fontId="4" fillId="0" borderId="0" xfId="1" applyFont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left" vertical="top"/>
    </xf>
    <xf numFmtId="49" fontId="3" fillId="0" borderId="1" xfId="1" applyNumberFormat="1" applyFont="1" applyFill="1" applyBorder="1" applyAlignment="1" applyProtection="1">
      <alignment horizontal="left" vertical="top" wrapText="1"/>
    </xf>
    <xf numFmtId="166" fontId="11" fillId="0" borderId="1" xfId="0" applyNumberFormat="1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left" vertical="top"/>
    </xf>
    <xf numFmtId="0" fontId="3" fillId="0" borderId="2" xfId="1" applyFont="1" applyFill="1" applyBorder="1" applyAlignment="1" applyProtection="1">
      <alignment horizontal="left" vertical="top"/>
    </xf>
    <xf numFmtId="49" fontId="12" fillId="0" borderId="2" xfId="0" applyNumberFormat="1" applyFont="1" applyFill="1" applyBorder="1" applyAlignment="1">
      <alignment vertical="top" wrapText="1"/>
    </xf>
    <xf numFmtId="166" fontId="11" fillId="0" borderId="2" xfId="0" applyNumberFormat="1" applyFont="1" applyFill="1" applyBorder="1" applyAlignment="1">
      <alignment horizontal="right" vertical="top"/>
    </xf>
    <xf numFmtId="0" fontId="11" fillId="0" borderId="2" xfId="0" applyFont="1" applyFill="1" applyBorder="1" applyAlignment="1">
      <alignment horizontal="left" vertical="top"/>
    </xf>
    <xf numFmtId="49" fontId="11" fillId="0" borderId="0" xfId="0" applyNumberFormat="1" applyFont="1" applyFill="1" applyAlignment="1">
      <alignment vertical="top" wrapText="1"/>
    </xf>
    <xf numFmtId="166" fontId="4" fillId="2" borderId="2" xfId="1" applyNumberFormat="1" applyFont="1" applyFill="1" applyBorder="1" applyAlignment="1" applyProtection="1">
      <alignment horizontal="right" vertical="top"/>
    </xf>
    <xf numFmtId="0" fontId="4" fillId="2" borderId="2" xfId="1" applyFont="1" applyFill="1" applyBorder="1" applyAlignment="1" applyProtection="1">
      <alignment horizontal="left" vertical="top"/>
    </xf>
    <xf numFmtId="49" fontId="3" fillId="0" borderId="0" xfId="1" applyNumberFormat="1" applyFont="1" applyFill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0" fontId="3" fillId="0" borderId="3" xfId="1" applyFont="1" applyFill="1" applyBorder="1" applyAlignment="1" applyProtection="1">
      <alignment horizontal="left" vertical="top"/>
    </xf>
    <xf numFmtId="49" fontId="12" fillId="0" borderId="3" xfId="0" applyNumberFormat="1" applyFont="1" applyFill="1" applyBorder="1" applyAlignment="1">
      <alignment vertical="top" wrapText="1"/>
    </xf>
    <xf numFmtId="166" fontId="11" fillId="0" borderId="3" xfId="0" applyNumberFormat="1" applyFont="1" applyFill="1" applyBorder="1" applyAlignment="1">
      <alignment horizontal="right" vertical="top"/>
    </xf>
    <xf numFmtId="0" fontId="11" fillId="0" borderId="3" xfId="0" applyFont="1" applyFill="1" applyBorder="1" applyAlignment="1">
      <alignment horizontal="left" vertical="top"/>
    </xf>
    <xf numFmtId="49" fontId="11" fillId="0" borderId="1" xfId="0" applyNumberFormat="1" applyFont="1" applyFill="1" applyBorder="1" applyAlignment="1">
      <alignment vertical="top" wrapText="1"/>
    </xf>
    <xf numFmtId="0" fontId="3" fillId="0" borderId="0" xfId="1" applyFont="1" applyFill="1" applyBorder="1" applyAlignment="1" applyProtection="1">
      <alignment horizontal="left" vertical="top" wrapText="1"/>
    </xf>
    <xf numFmtId="49" fontId="9" fillId="0" borderId="0" xfId="1" applyNumberFormat="1" applyFont="1" applyFill="1" applyAlignment="1" applyProtection="1">
      <alignment horizontal="left" vertical="top" wrapText="1"/>
    </xf>
    <xf numFmtId="166" fontId="4" fillId="0" borderId="0" xfId="1" applyNumberFormat="1" applyFont="1" applyFill="1" applyAlignment="1" applyProtection="1">
      <alignment horizontal="right" vertical="top" wrapText="1"/>
    </xf>
    <xf numFmtId="0" fontId="4" fillId="0" borderId="0" xfId="1" applyFont="1" applyFill="1" applyAlignment="1" applyProtection="1">
      <alignment horizontal="left" vertical="top" wrapText="1"/>
    </xf>
    <xf numFmtId="49" fontId="3" fillId="0" borderId="0" xfId="1" applyNumberFormat="1" applyFont="1" applyFill="1" applyAlignment="1" applyProtection="1">
      <alignment horizontal="left" vertical="top" wrapText="1"/>
    </xf>
    <xf numFmtId="49" fontId="14" fillId="0" borderId="0" xfId="2" applyNumberFormat="1" applyFont="1" applyFill="1" applyBorder="1" applyAlignment="1">
      <alignment vertical="top" wrapText="1"/>
    </xf>
    <xf numFmtId="166" fontId="4" fillId="0" borderId="0" xfId="1" applyNumberFormat="1" applyFont="1" applyFill="1" applyBorder="1" applyAlignment="1" applyProtection="1">
      <alignment horizontal="right" vertical="top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3" fillId="0" borderId="1" xfId="1" applyFont="1" applyFill="1" applyBorder="1" applyAlignment="1" applyProtection="1">
      <alignment horizontal="left" vertical="top" wrapText="1"/>
    </xf>
    <xf numFmtId="49" fontId="14" fillId="0" borderId="1" xfId="2" applyNumberFormat="1" applyFont="1" applyFill="1" applyBorder="1" applyAlignment="1">
      <alignment vertical="top" wrapText="1"/>
    </xf>
    <xf numFmtId="166" fontId="4" fillId="0" borderId="1" xfId="1" applyNumberFormat="1" applyFont="1" applyFill="1" applyBorder="1" applyAlignment="1" applyProtection="1">
      <alignment horizontal="right" vertical="top" wrapText="1"/>
    </xf>
    <xf numFmtId="0" fontId="4" fillId="0" borderId="1" xfId="1" applyFont="1" applyFill="1" applyBorder="1" applyAlignment="1" applyProtection="1">
      <alignment horizontal="left" vertical="top" wrapText="1"/>
    </xf>
    <xf numFmtId="49" fontId="9" fillId="0" borderId="0" xfId="1" applyNumberFormat="1" applyFont="1" applyFill="1" applyBorder="1" applyAlignment="1" applyProtection="1">
      <alignment horizontal="left" vertical="top" wrapText="1"/>
    </xf>
    <xf numFmtId="0" fontId="4" fillId="0" borderId="0" xfId="1" applyFont="1" applyBorder="1" applyAlignment="1" applyProtection="1">
      <alignment vertical="top"/>
    </xf>
    <xf numFmtId="49" fontId="3" fillId="0" borderId="0" xfId="1" applyNumberFormat="1" applyFont="1" applyFill="1" applyBorder="1" applyAlignment="1" applyProtection="1">
      <alignment horizontal="left" vertical="top" wrapText="1"/>
    </xf>
    <xf numFmtId="49" fontId="9" fillId="0" borderId="3" xfId="1" applyNumberFormat="1" applyFont="1" applyFill="1" applyBorder="1" applyAlignment="1" applyProtection="1">
      <alignment horizontal="left" vertical="top" wrapText="1"/>
    </xf>
    <xf numFmtId="166" fontId="4" fillId="0" borderId="3" xfId="1" applyNumberFormat="1" applyFont="1" applyFill="1" applyBorder="1" applyAlignment="1" applyProtection="1">
      <alignment horizontal="right" vertical="top" wrapText="1"/>
    </xf>
    <xf numFmtId="0" fontId="4" fillId="0" borderId="3" xfId="1" applyFont="1" applyFill="1" applyBorder="1" applyAlignment="1" applyProtection="1">
      <alignment horizontal="left" vertical="top" wrapText="1"/>
    </xf>
    <xf numFmtId="49" fontId="15" fillId="0" borderId="0" xfId="2" applyNumberFormat="1" applyFont="1" applyFill="1" applyBorder="1" applyAlignment="1">
      <alignment horizontal="left" vertical="top" wrapText="1"/>
    </xf>
    <xf numFmtId="49" fontId="3" fillId="0" borderId="0" xfId="1" applyNumberFormat="1" applyFont="1" applyFill="1" applyBorder="1" applyAlignment="1" applyProtection="1">
      <alignment vertical="top" wrapText="1"/>
    </xf>
    <xf numFmtId="0" fontId="9" fillId="0" borderId="0" xfId="1" applyFont="1" applyFill="1" applyBorder="1" applyAlignment="1" applyProtection="1">
      <alignment horizontal="left" vertical="top"/>
    </xf>
    <xf numFmtId="166" fontId="16" fillId="0" borderId="1" xfId="1" applyNumberFormat="1" applyFont="1" applyFill="1" applyBorder="1" applyAlignment="1" applyProtection="1">
      <alignment horizontal="right" vertical="top" wrapText="1"/>
    </xf>
    <xf numFmtId="0" fontId="11" fillId="0" borderId="0" xfId="0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3" fillId="0" borderId="0" xfId="2" applyNumberFormat="1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49" fontId="10" fillId="0" borderId="0" xfId="0" applyNumberFormat="1" applyFont="1" applyFill="1" applyBorder="1" applyAlignment="1">
      <alignment vertical="top" wrapText="1"/>
    </xf>
    <xf numFmtId="166" fontId="11" fillId="0" borderId="0" xfId="0" applyNumberFormat="1" applyFont="1" applyFill="1" applyBorder="1" applyAlignment="1">
      <alignment horizontal="right" vertical="top"/>
    </xf>
    <xf numFmtId="49" fontId="11" fillId="0" borderId="2" xfId="0" applyNumberFormat="1" applyFont="1" applyFill="1" applyBorder="1" applyAlignment="1">
      <alignment vertical="top" wrapText="1"/>
    </xf>
    <xf numFmtId="49" fontId="10" fillId="0" borderId="3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 wrapText="1"/>
    </xf>
    <xf numFmtId="49" fontId="9" fillId="0" borderId="3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vertical="top"/>
    </xf>
    <xf numFmtId="49" fontId="10" fillId="0" borderId="2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49" fontId="9" fillId="0" borderId="0" xfId="0" applyNumberFormat="1" applyFont="1" applyFill="1" applyAlignment="1">
      <alignment horizontal="left" vertical="top" wrapText="1"/>
    </xf>
    <xf numFmtId="49" fontId="10" fillId="0" borderId="3" xfId="0" applyNumberFormat="1" applyFont="1" applyFill="1" applyBorder="1" applyAlignment="1">
      <alignment vertical="center" wrapText="1"/>
    </xf>
    <xf numFmtId="0" fontId="4" fillId="0" borderId="0" xfId="1" applyFont="1" applyAlignment="1" applyProtection="1">
      <alignment vertical="center"/>
    </xf>
    <xf numFmtId="49" fontId="11" fillId="0" borderId="1" xfId="0" applyNumberFormat="1" applyFont="1" applyFill="1" applyBorder="1" applyAlignment="1">
      <alignment vertical="center" wrapText="1"/>
    </xf>
    <xf numFmtId="49" fontId="19" fillId="0" borderId="0" xfId="0" applyNumberFormat="1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horizontal="left" vertical="top"/>
    </xf>
    <xf numFmtId="49" fontId="9" fillId="0" borderId="3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vertical="center" wrapText="1"/>
    </xf>
    <xf numFmtId="166" fontId="16" fillId="0" borderId="0" xfId="1" applyNumberFormat="1" applyFont="1" applyFill="1" applyBorder="1" applyAlignment="1" applyProtection="1">
      <alignment horizontal="right" vertical="top" wrapText="1"/>
    </xf>
    <xf numFmtId="49" fontId="9" fillId="0" borderId="0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vertical="center" wrapText="1"/>
    </xf>
    <xf numFmtId="166" fontId="4" fillId="0" borderId="2" xfId="1" applyNumberFormat="1" applyFont="1" applyFill="1" applyBorder="1" applyAlignment="1" applyProtection="1">
      <alignment horizontal="right" vertical="top" wrapText="1"/>
    </xf>
    <xf numFmtId="0" fontId="3" fillId="0" borderId="3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vertical="center" wrapText="1"/>
    </xf>
    <xf numFmtId="0" fontId="4" fillId="0" borderId="0" xfId="1" applyFont="1" applyFill="1" applyBorder="1" applyAlignment="1" applyProtection="1">
      <alignment horizontal="left" vertical="top"/>
    </xf>
    <xf numFmtId="0" fontId="11" fillId="0" borderId="2" xfId="0" applyNumberFormat="1" applyFont="1" applyFill="1" applyBorder="1" applyAlignment="1">
      <alignment horizontal="left" vertical="top"/>
    </xf>
    <xf numFmtId="49" fontId="11" fillId="0" borderId="2" xfId="0" applyNumberFormat="1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4" fontId="4" fillId="0" borderId="2" xfId="1" applyNumberFormat="1" applyFont="1" applyFill="1" applyBorder="1" applyAlignment="1" applyProtection="1">
      <alignment horizontal="left" vertical="top" wrapText="1"/>
    </xf>
    <xf numFmtId="49" fontId="3" fillId="0" borderId="2" xfId="1" applyNumberFormat="1" applyFont="1" applyFill="1" applyBorder="1" applyAlignment="1" applyProtection="1">
      <alignment vertical="center"/>
    </xf>
    <xf numFmtId="166" fontId="3" fillId="0" borderId="2" xfId="1" applyNumberFormat="1" applyFont="1" applyFill="1" applyBorder="1" applyAlignment="1" applyProtection="1">
      <alignment horizontal="right" vertical="top" wrapText="1"/>
    </xf>
    <xf numFmtId="0" fontId="3" fillId="0" borderId="2" xfId="1" applyFont="1" applyFill="1" applyBorder="1" applyAlignment="1" applyProtection="1">
      <alignment horizontal="left" vertical="top" wrapText="1"/>
    </xf>
    <xf numFmtId="4" fontId="4" fillId="0" borderId="0" xfId="1" applyNumberFormat="1" applyFont="1" applyFill="1" applyAlignment="1" applyProtection="1">
      <alignment vertical="top" wrapText="1"/>
    </xf>
    <xf numFmtId="0" fontId="4" fillId="0" borderId="0" xfId="1" applyFont="1" applyFill="1" applyAlignment="1" applyProtection="1">
      <alignment vertical="top" wrapText="1"/>
    </xf>
    <xf numFmtId="49" fontId="3" fillId="0" borderId="0" xfId="1" applyNumberFormat="1" applyFont="1" applyAlignment="1" applyProtection="1">
      <alignment horizontal="left" vertical="top" wrapText="1"/>
    </xf>
    <xf numFmtId="4" fontId="4" fillId="0" borderId="0" xfId="1" applyNumberFormat="1" applyFont="1" applyAlignment="1" applyProtection="1">
      <alignment horizontal="left" vertical="top"/>
    </xf>
    <xf numFmtId="0" fontId="4" fillId="0" borderId="0" xfId="1" applyFont="1" applyFill="1" applyAlignment="1" applyProtection="1">
      <alignment horizontal="right" vertical="top" wrapText="1"/>
    </xf>
    <xf numFmtId="164" fontId="4" fillId="0" borderId="0" xfId="1" applyNumberFormat="1" applyFont="1" applyFill="1" applyAlignment="1" applyProtection="1">
      <alignment horizontal="right" vertical="top" wrapText="1"/>
    </xf>
    <xf numFmtId="3" fontId="4" fillId="0" borderId="0" xfId="1" applyNumberFormat="1" applyFont="1" applyFill="1" applyAlignment="1" applyProtection="1">
      <alignment horizontal="right" vertical="top" wrapText="1"/>
    </xf>
    <xf numFmtId="3" fontId="4" fillId="0" borderId="0" xfId="1" applyNumberFormat="1" applyFont="1" applyAlignment="1" applyProtection="1">
      <alignment horizontal="right" vertical="top"/>
    </xf>
    <xf numFmtId="4" fontId="4" fillId="0" borderId="0" xfId="1" applyNumberFormat="1" applyFont="1" applyFill="1" applyAlignment="1" applyProtection="1">
      <alignment vertical="top" wrapText="1"/>
      <protection locked="0"/>
    </xf>
    <xf numFmtId="0" fontId="16" fillId="0" borderId="0" xfId="1" applyFont="1" applyFill="1" applyBorder="1" applyAlignment="1" applyProtection="1">
      <alignment horizontal="left" vertical="top"/>
    </xf>
    <xf numFmtId="49" fontId="9" fillId="0" borderId="0" xfId="1" applyNumberFormat="1" applyFont="1" applyAlignment="1" applyProtection="1">
      <alignment horizontal="left" vertical="top" wrapText="1"/>
    </xf>
    <xf numFmtId="4" fontId="4" fillId="0" borderId="0" xfId="1" applyNumberFormat="1" applyFont="1" applyAlignment="1" applyProtection="1">
      <alignment vertical="top" wrapText="1"/>
    </xf>
    <xf numFmtId="0" fontId="4" fillId="0" borderId="0" xfId="1" applyFont="1" applyFill="1" applyBorder="1" applyAlignment="1" applyProtection="1">
      <alignment vertical="top"/>
    </xf>
    <xf numFmtId="4" fontId="4" fillId="0" borderId="0" xfId="1" applyNumberFormat="1" applyFont="1" applyAlignment="1" applyProtection="1">
      <alignment vertical="top"/>
    </xf>
    <xf numFmtId="2" fontId="4" fillId="0" borderId="0" xfId="1" applyNumberFormat="1" applyFont="1" applyFill="1" applyAlignment="1" applyProtection="1">
      <alignment vertical="top"/>
    </xf>
    <xf numFmtId="2" fontId="2" fillId="0" borderId="0" xfId="1" applyNumberFormat="1" applyFont="1" applyAlignment="1" applyProtection="1">
      <alignment horizontal="left" vertical="top"/>
    </xf>
    <xf numFmtId="2" fontId="2" fillId="0" borderId="0" xfId="1" applyNumberFormat="1" applyFont="1" applyBorder="1" applyAlignment="1" applyProtection="1">
      <alignment horizontal="left" vertical="top"/>
    </xf>
    <xf numFmtId="2" fontId="4" fillId="0" borderId="1" xfId="1" applyNumberFormat="1" applyFont="1" applyBorder="1" applyAlignment="1" applyProtection="1">
      <alignment horizontal="left" vertical="top" wrapText="1" indent="1"/>
    </xf>
    <xf numFmtId="2" fontId="4" fillId="2" borderId="2" xfId="1" applyNumberFormat="1" applyFont="1" applyFill="1" applyBorder="1" applyAlignment="1" applyProtection="1">
      <alignment horizontal="right" vertical="top"/>
    </xf>
    <xf numFmtId="2" fontId="4" fillId="0" borderId="0" xfId="1" applyNumberFormat="1" applyFont="1" applyFill="1" applyAlignment="1" applyProtection="1">
      <alignment vertical="top" wrapText="1"/>
    </xf>
    <xf numFmtId="2" fontId="4" fillId="0" borderId="0" xfId="1" applyNumberFormat="1" applyFont="1" applyFill="1" applyAlignment="1" applyProtection="1">
      <alignment horizontal="right" vertical="top" wrapText="1"/>
    </xf>
    <xf numFmtId="0" fontId="22" fillId="0" borderId="0" xfId="1" applyFont="1" applyFill="1" applyAlignment="1" applyProtection="1">
      <alignment vertical="top" wrapText="1"/>
    </xf>
    <xf numFmtId="165" fontId="22" fillId="0" borderId="0" xfId="1" applyNumberFormat="1" applyFont="1" applyFill="1" applyAlignment="1" applyProtection="1">
      <alignment vertical="top" wrapText="1"/>
    </xf>
    <xf numFmtId="49" fontId="3" fillId="0" borderId="2" xfId="1" applyNumberFormat="1" applyFont="1" applyFill="1" applyBorder="1" applyAlignment="1" applyProtection="1">
      <alignment vertical="center" wrapText="1"/>
    </xf>
    <xf numFmtId="3" fontId="20" fillId="0" borderId="0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 wrapText="1"/>
    </xf>
    <xf numFmtId="0" fontId="22" fillId="0" borderId="0" xfId="1" applyFont="1" applyFill="1" applyBorder="1" applyAlignment="1" applyProtection="1">
      <alignment vertical="top" wrapText="1"/>
    </xf>
    <xf numFmtId="0" fontId="21" fillId="0" borderId="0" xfId="0" applyFont="1" applyFill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5" fillId="0" borderId="0" xfId="0" applyFont="1" applyFill="1" applyAlignment="1">
      <alignment vertical="top" wrapText="1"/>
    </xf>
    <xf numFmtId="0" fontId="25" fillId="0" borderId="0" xfId="1" applyFont="1" applyFill="1" applyAlignment="1" applyProtection="1">
      <alignment vertical="center" wrapText="1"/>
    </xf>
    <xf numFmtId="0" fontId="22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/>
    </xf>
    <xf numFmtId="0" fontId="23" fillId="0" borderId="0" xfId="0" applyFont="1" applyFill="1" applyAlignment="1">
      <alignment vertical="center" wrapText="1"/>
    </xf>
    <xf numFmtId="0" fontId="25" fillId="0" borderId="0" xfId="1" applyFont="1" applyFill="1" applyAlignment="1" applyProtection="1">
      <alignment vertical="top" wrapText="1"/>
    </xf>
    <xf numFmtId="0" fontId="4" fillId="0" borderId="1" xfId="1" applyFont="1" applyFill="1" applyBorder="1" applyAlignment="1" applyProtection="1">
      <alignment horizontal="left" vertical="top" wrapText="1" indent="1"/>
    </xf>
    <xf numFmtId="49" fontId="11" fillId="0" borderId="3" xfId="0" applyNumberFormat="1" applyFont="1" applyFill="1" applyBorder="1" applyAlignment="1">
      <alignment vertical="center" wrapText="1"/>
    </xf>
    <xf numFmtId="0" fontId="11" fillId="0" borderId="3" xfId="0" applyNumberFormat="1" applyFont="1" applyFill="1" applyBorder="1" applyAlignment="1">
      <alignment horizontal="left" vertical="top"/>
    </xf>
    <xf numFmtId="167" fontId="11" fillId="0" borderId="0" xfId="0" applyNumberFormat="1" applyFont="1" applyFill="1" applyAlignment="1">
      <alignment vertical="top"/>
    </xf>
    <xf numFmtId="167" fontId="11" fillId="0" borderId="1" xfId="0" applyNumberFormat="1" applyFont="1" applyFill="1" applyBorder="1" applyAlignment="1">
      <alignment vertical="top"/>
    </xf>
    <xf numFmtId="167" fontId="11" fillId="0" borderId="2" xfId="0" applyNumberFormat="1" applyFont="1" applyFill="1" applyBorder="1" applyAlignment="1">
      <alignment vertical="top"/>
    </xf>
    <xf numFmtId="167" fontId="3" fillId="0" borderId="1" xfId="1" applyNumberFormat="1" applyFont="1" applyFill="1" applyBorder="1" applyAlignment="1" applyProtection="1">
      <alignment horizontal="left" vertical="top" wrapText="1"/>
    </xf>
    <xf numFmtId="167" fontId="11" fillId="0" borderId="1" xfId="0" applyNumberFormat="1" applyFont="1" applyFill="1" applyBorder="1" applyAlignment="1">
      <alignment horizontal="right" vertical="top"/>
    </xf>
    <xf numFmtId="167" fontId="4" fillId="2" borderId="2" xfId="1" applyNumberFormat="1" applyFont="1" applyFill="1" applyBorder="1" applyAlignment="1" applyProtection="1">
      <alignment horizontal="right" vertical="top"/>
    </xf>
    <xf numFmtId="167" fontId="11" fillId="0" borderId="3" xfId="0" applyNumberFormat="1" applyFont="1" applyFill="1" applyBorder="1" applyAlignment="1">
      <alignment vertical="top"/>
    </xf>
    <xf numFmtId="167" fontId="4" fillId="0" borderId="0" xfId="1" applyNumberFormat="1" applyFont="1" applyFill="1" applyAlignment="1" applyProtection="1">
      <alignment horizontal="right" vertical="top" wrapText="1"/>
      <protection locked="0"/>
    </xf>
    <xf numFmtId="167" fontId="4" fillId="0" borderId="0" xfId="1" applyNumberFormat="1" applyFont="1" applyFill="1" applyBorder="1" applyAlignment="1" applyProtection="1">
      <alignment horizontal="right" vertical="top" wrapText="1"/>
      <protection locked="0"/>
    </xf>
    <xf numFmtId="167" fontId="4" fillId="0" borderId="1" xfId="1" applyNumberFormat="1" applyFont="1" applyFill="1" applyBorder="1" applyAlignment="1" applyProtection="1">
      <alignment horizontal="right" vertical="top" wrapText="1"/>
      <protection locked="0"/>
    </xf>
    <xf numFmtId="167" fontId="4" fillId="0" borderId="3" xfId="1" applyNumberFormat="1" applyFont="1" applyFill="1" applyBorder="1" applyAlignment="1" applyProtection="1">
      <alignment horizontal="right" vertical="top" wrapText="1"/>
      <protection locked="0"/>
    </xf>
    <xf numFmtId="167" fontId="11" fillId="0" borderId="0" xfId="0" applyNumberFormat="1" applyFont="1" applyFill="1" applyBorder="1" applyAlignment="1">
      <alignment vertical="top"/>
    </xf>
    <xf numFmtId="167" fontId="4" fillId="0" borderId="1" xfId="1" applyNumberFormat="1" applyFont="1" applyFill="1" applyBorder="1" applyAlignment="1" applyProtection="1">
      <alignment horizontal="right" vertical="top" wrapText="1"/>
    </xf>
    <xf numFmtId="167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167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7" fontId="4" fillId="0" borderId="3" xfId="1" applyNumberFormat="1" applyFont="1" applyFill="1" applyBorder="1" applyAlignment="1" applyProtection="1">
      <alignment horizontal="right" vertical="center" wrapText="1"/>
      <protection locked="0"/>
    </xf>
    <xf numFmtId="167" fontId="4" fillId="0" borderId="2" xfId="1" applyNumberFormat="1" applyFont="1" applyFill="1" applyBorder="1" applyAlignment="1" applyProtection="1">
      <alignment horizontal="right" vertical="center" wrapText="1"/>
      <protection locked="0"/>
    </xf>
    <xf numFmtId="167" fontId="4" fillId="3" borderId="2" xfId="1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1" applyNumberFormat="1" applyFont="1" applyAlignment="1" applyProtection="1">
      <alignment horizontal="left" vertical="top" wrapText="1"/>
    </xf>
    <xf numFmtId="167" fontId="11" fillId="4" borderId="0" xfId="0" applyNumberFormat="1" applyFont="1" applyFill="1" applyAlignment="1">
      <alignment vertical="top"/>
    </xf>
    <xf numFmtId="167" fontId="11" fillId="4" borderId="1" xfId="0" applyNumberFormat="1" applyFont="1" applyFill="1" applyBorder="1" applyAlignment="1">
      <alignment vertical="top"/>
    </xf>
    <xf numFmtId="167" fontId="11" fillId="4" borderId="2" xfId="0" applyNumberFormat="1" applyFont="1" applyFill="1" applyBorder="1" applyAlignment="1">
      <alignment vertical="top"/>
    </xf>
    <xf numFmtId="167" fontId="3" fillId="4" borderId="1" xfId="1" applyNumberFormat="1" applyFont="1" applyFill="1" applyBorder="1" applyAlignment="1" applyProtection="1">
      <alignment horizontal="left" vertical="top" wrapText="1"/>
    </xf>
    <xf numFmtId="167" fontId="11" fillId="4" borderId="1" xfId="0" applyNumberFormat="1" applyFont="1" applyFill="1" applyBorder="1" applyAlignment="1">
      <alignment horizontal="right" vertical="top"/>
    </xf>
    <xf numFmtId="167" fontId="4" fillId="5" borderId="2" xfId="1" applyNumberFormat="1" applyFont="1" applyFill="1" applyBorder="1" applyAlignment="1" applyProtection="1">
      <alignment horizontal="right" vertical="top"/>
    </xf>
    <xf numFmtId="167" fontId="11" fillId="4" borderId="3" xfId="0" applyNumberFormat="1" applyFont="1" applyFill="1" applyBorder="1" applyAlignment="1">
      <alignment vertical="top"/>
    </xf>
    <xf numFmtId="167" fontId="4" fillId="4" borderId="0" xfId="1" applyNumberFormat="1" applyFont="1" applyFill="1" applyAlignment="1" applyProtection="1">
      <alignment horizontal="right" vertical="top" wrapText="1"/>
      <protection locked="0"/>
    </xf>
    <xf numFmtId="167" fontId="4" fillId="4" borderId="0" xfId="1" applyNumberFormat="1" applyFont="1" applyFill="1" applyBorder="1" applyAlignment="1" applyProtection="1">
      <alignment horizontal="right" vertical="top" wrapText="1"/>
      <protection locked="0"/>
    </xf>
    <xf numFmtId="167" fontId="4" fillId="4" borderId="1" xfId="1" applyNumberFormat="1" applyFont="1" applyFill="1" applyBorder="1" applyAlignment="1" applyProtection="1">
      <alignment horizontal="right" vertical="top" wrapText="1"/>
      <protection locked="0"/>
    </xf>
    <xf numFmtId="167" fontId="4" fillId="4" borderId="3" xfId="1" applyNumberFormat="1" applyFont="1" applyFill="1" applyBorder="1" applyAlignment="1" applyProtection="1">
      <alignment horizontal="right" vertical="top" wrapText="1"/>
      <protection locked="0"/>
    </xf>
    <xf numFmtId="167" fontId="11" fillId="4" borderId="0" xfId="0" applyNumberFormat="1" applyFont="1" applyFill="1" applyBorder="1" applyAlignment="1">
      <alignment vertical="top"/>
    </xf>
    <xf numFmtId="167" fontId="4" fillId="4" borderId="1" xfId="1" applyNumberFormat="1" applyFont="1" applyFill="1" applyBorder="1" applyAlignment="1" applyProtection="1">
      <alignment horizontal="right" vertical="top" wrapText="1"/>
    </xf>
    <xf numFmtId="167" fontId="4" fillId="4" borderId="0" xfId="1" applyNumberFormat="1" applyFont="1" applyFill="1" applyBorder="1" applyAlignment="1" applyProtection="1">
      <alignment horizontal="right" vertical="center" wrapText="1"/>
      <protection locked="0"/>
    </xf>
    <xf numFmtId="167" fontId="4" fillId="4" borderId="1" xfId="1" applyNumberFormat="1" applyFont="1" applyFill="1" applyBorder="1" applyAlignment="1" applyProtection="1">
      <alignment horizontal="right" vertical="center" wrapText="1"/>
      <protection locked="0"/>
    </xf>
    <xf numFmtId="167" fontId="4" fillId="4" borderId="3" xfId="1" applyNumberFormat="1" applyFont="1" applyFill="1" applyBorder="1" applyAlignment="1" applyProtection="1">
      <alignment horizontal="right" vertical="center" wrapText="1"/>
      <protection locked="0"/>
    </xf>
    <xf numFmtId="167" fontId="4" fillId="4" borderId="2" xfId="1" applyNumberFormat="1" applyFont="1" applyFill="1" applyBorder="1" applyAlignment="1" applyProtection="1">
      <alignment horizontal="right" vertical="center" wrapText="1"/>
      <protection locked="0"/>
    </xf>
    <xf numFmtId="167" fontId="4" fillId="4" borderId="0" xfId="1" applyNumberFormat="1" applyFont="1" applyFill="1" applyBorder="1" applyAlignment="1" applyProtection="1">
      <alignment horizontal="left" vertical="center" wrapText="1"/>
    </xf>
    <xf numFmtId="167" fontId="4" fillId="6" borderId="2" xfId="1" applyNumberFormat="1" applyFont="1" applyFill="1" applyBorder="1" applyAlignment="1" applyProtection="1">
      <alignment horizontal="right" vertical="center" wrapText="1"/>
      <protection locked="0"/>
    </xf>
    <xf numFmtId="167" fontId="4" fillId="4" borderId="2" xfId="1" applyNumberFormat="1" applyFont="1" applyFill="1" applyBorder="1" applyAlignment="1" applyProtection="1">
      <alignment horizontal="right" vertical="top" wrapText="1"/>
      <protection locked="0"/>
    </xf>
    <xf numFmtId="167" fontId="4" fillId="0" borderId="2" xfId="1" applyNumberFormat="1" applyFont="1" applyFill="1" applyBorder="1" applyAlignment="1" applyProtection="1">
      <alignment horizontal="right" vertical="top" wrapText="1"/>
      <protection locked="0"/>
    </xf>
    <xf numFmtId="0" fontId="3" fillId="0" borderId="3" xfId="1" applyFont="1" applyFill="1" applyBorder="1" applyAlignment="1" applyProtection="1">
      <alignment horizontal="left" vertical="top" wrapText="1"/>
    </xf>
    <xf numFmtId="9" fontId="4" fillId="0" borderId="0" xfId="1" applyNumberFormat="1" applyFont="1" applyFill="1" applyAlignment="1" applyProtection="1">
      <alignment vertical="top" wrapText="1"/>
    </xf>
    <xf numFmtId="164" fontId="4" fillId="0" borderId="4" xfId="1" applyNumberFormat="1" applyFont="1" applyFill="1" applyBorder="1" applyAlignment="1" applyProtection="1">
      <alignment horizontal="right" vertical="top" wrapText="1"/>
    </xf>
    <xf numFmtId="164" fontId="9" fillId="0" borderId="4" xfId="1" applyNumberFormat="1" applyFont="1" applyFill="1" applyBorder="1" applyAlignment="1" applyProtection="1">
      <alignment horizontal="right" vertical="top" wrapText="1"/>
    </xf>
    <xf numFmtId="9" fontId="4" fillId="8" borderId="0" xfId="1" applyNumberFormat="1" applyFont="1" applyFill="1" applyAlignment="1" applyProtection="1">
      <alignment vertical="top" wrapText="1"/>
      <protection locked="0"/>
    </xf>
    <xf numFmtId="0" fontId="29" fillId="0" borderId="2" xfId="0" applyNumberFormat="1" applyFont="1" applyFill="1" applyBorder="1" applyAlignment="1">
      <alignment horizontal="left" vertical="top"/>
    </xf>
    <xf numFmtId="49" fontId="29" fillId="0" borderId="1" xfId="0" applyNumberFormat="1" applyFont="1" applyFill="1" applyBorder="1" applyAlignment="1">
      <alignment vertical="top" wrapText="1"/>
    </xf>
    <xf numFmtId="166" fontId="29" fillId="0" borderId="1" xfId="1" applyNumberFormat="1" applyFont="1" applyFill="1" applyBorder="1" applyAlignment="1" applyProtection="1">
      <alignment horizontal="right" vertical="top" wrapText="1"/>
    </xf>
    <xf numFmtId="0" fontId="29" fillId="0" borderId="1" xfId="0" applyFont="1" applyFill="1" applyBorder="1" applyAlignment="1">
      <alignment horizontal="left" vertical="top"/>
    </xf>
    <xf numFmtId="3" fontId="16" fillId="0" borderId="3" xfId="1" applyNumberFormat="1" applyFont="1" applyFill="1" applyBorder="1" applyAlignment="1" applyProtection="1">
      <alignment horizontal="right" vertical="top" wrapText="1"/>
    </xf>
    <xf numFmtId="0" fontId="11" fillId="7" borderId="0" xfId="0" applyFont="1" applyFill="1" applyBorder="1" applyAlignment="1">
      <alignment horizontal="left" vertical="top"/>
    </xf>
    <xf numFmtId="166" fontId="11" fillId="7" borderId="2" xfId="0" applyNumberFormat="1" applyFont="1" applyFill="1" applyBorder="1" applyAlignment="1">
      <alignment horizontal="right" vertical="top"/>
    </xf>
    <xf numFmtId="49" fontId="27" fillId="0" borderId="0" xfId="1" applyNumberFormat="1" applyFont="1" applyAlignment="1" applyProtection="1">
      <alignment horizontal="left" vertical="top" wrapText="1"/>
    </xf>
    <xf numFmtId="4" fontId="2" fillId="0" borderId="0" xfId="1" applyNumberFormat="1" applyFont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vertical="top"/>
    </xf>
    <xf numFmtId="49" fontId="8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left" vertical="top" wrapText="1"/>
    </xf>
    <xf numFmtId="0" fontId="5" fillId="0" borderId="0" xfId="1" applyFont="1" applyFill="1" applyBorder="1" applyAlignment="1" applyProtection="1">
      <alignment horizontal="left" vertical="top" wrapText="1"/>
    </xf>
    <xf numFmtId="49" fontId="27" fillId="7" borderId="0" xfId="1" applyNumberFormat="1" applyFont="1" applyFill="1" applyBorder="1" applyAlignment="1" applyProtection="1">
      <alignment horizontal="left" vertical="top" wrapText="1"/>
    </xf>
    <xf numFmtId="0" fontId="27" fillId="0" borderId="0" xfId="1" applyFont="1" applyAlignment="1" applyProtection="1">
      <alignment horizontal="left" vertical="top" wrapText="1"/>
    </xf>
    <xf numFmtId="0" fontId="27" fillId="0" borderId="0" xfId="1" applyFont="1" applyAlignment="1" applyProtection="1">
      <alignment horizontal="left" vertical="top"/>
    </xf>
    <xf numFmtId="164" fontId="7" fillId="0" borderId="1" xfId="1" applyNumberFormat="1" applyFont="1" applyFill="1" applyBorder="1" applyAlignment="1" applyProtection="1">
      <alignment horizontal="center" vertical="top" wrapText="1"/>
    </xf>
    <xf numFmtId="167" fontId="30" fillId="4" borderId="2" xfId="1" applyNumberFormat="1" applyFont="1" applyFill="1" applyBorder="1" applyAlignment="1" applyProtection="1">
      <alignment horizontal="center" vertical="top" wrapText="1"/>
      <protection locked="0"/>
    </xf>
    <xf numFmtId="49" fontId="27" fillId="9" borderId="0" xfId="1" applyNumberFormat="1" applyFont="1" applyFill="1" applyBorder="1" applyAlignment="1" applyProtection="1">
      <alignment horizontal="left" vertical="top" wrapText="1"/>
    </xf>
  </cellXfs>
  <cellStyles count="4">
    <cellStyle name="Normal" xfId="0" builtinId="0"/>
    <cellStyle name="Normal 2" xfId="1"/>
    <cellStyle name="Normal 2 2" xfId="2"/>
    <cellStyle name="РесСмета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1"/>
  <sheetViews>
    <sheetView showZeros="0" tabSelected="1" view="pageLayout" zoomScale="70" zoomScaleNormal="100" zoomScaleSheetLayoutView="100" zoomScalePageLayoutView="70" workbookViewId="0">
      <selection activeCell="C7" sqref="C7:H7"/>
    </sheetView>
  </sheetViews>
  <sheetFormatPr defaultColWidth="9.109375" defaultRowHeight="13.2"/>
  <cols>
    <col min="1" max="1" width="12.33203125" style="121" customWidth="1"/>
    <col min="2" max="2" width="48.33203125" style="111" customWidth="1"/>
    <col min="3" max="3" width="10.109375" style="122" customWidth="1"/>
    <col min="4" max="4" width="7.109375" style="3" customWidth="1"/>
    <col min="5" max="5" width="16" style="3" customWidth="1"/>
    <col min="6" max="6" width="16" style="128" customWidth="1"/>
    <col min="7" max="7" width="16" style="110" customWidth="1"/>
    <col min="8" max="8" width="18.109375" style="110" customWidth="1"/>
    <col min="9" max="9" width="10.109375" style="130" customWidth="1"/>
    <col min="10" max="16384" width="9.109375" style="3"/>
  </cols>
  <sheetData>
    <row r="1" spans="1:9" ht="41.25" customHeight="1">
      <c r="A1" s="202" t="s">
        <v>527</v>
      </c>
      <c r="B1" s="202"/>
      <c r="C1" s="2"/>
      <c r="F1" s="123"/>
      <c r="G1" s="4"/>
      <c r="H1" s="4"/>
    </row>
    <row r="2" spans="1:9" ht="23.25" customHeight="1">
      <c r="A2" s="5" t="s">
        <v>0</v>
      </c>
      <c r="B2" s="1"/>
      <c r="C2" s="6" t="s">
        <v>1</v>
      </c>
      <c r="D2" s="7"/>
      <c r="E2" s="7"/>
      <c r="F2" s="124"/>
      <c r="G2" s="7"/>
      <c r="H2" s="7"/>
    </row>
    <row r="3" spans="1:9" ht="51" customHeight="1">
      <c r="A3" s="5" t="s">
        <v>2</v>
      </c>
      <c r="B3" s="1"/>
      <c r="C3" s="201" t="s">
        <v>521</v>
      </c>
      <c r="D3" s="201"/>
      <c r="E3" s="201"/>
      <c r="F3" s="201"/>
      <c r="G3" s="201"/>
      <c r="H3" s="201"/>
    </row>
    <row r="4" spans="1:9" ht="18.75" customHeight="1">
      <c r="A4" s="5" t="s">
        <v>3</v>
      </c>
      <c r="B4" s="1"/>
      <c r="C4" s="204" t="s">
        <v>4</v>
      </c>
      <c r="D4" s="204"/>
      <c r="E4" s="204"/>
      <c r="F4" s="204"/>
      <c r="G4" s="204"/>
      <c r="H4" s="204"/>
    </row>
    <row r="5" spans="1:9" ht="34.5" customHeight="1">
      <c r="A5" s="205" t="s">
        <v>5</v>
      </c>
      <c r="B5" s="205"/>
      <c r="C5" s="8">
        <v>1</v>
      </c>
      <c r="D5" s="206" t="s">
        <v>532</v>
      </c>
      <c r="E5" s="206"/>
      <c r="F5" s="206"/>
      <c r="G5" s="206"/>
      <c r="H5" s="206"/>
    </row>
    <row r="6" spans="1:9" ht="33" customHeight="1">
      <c r="A6" s="207" t="s">
        <v>528</v>
      </c>
      <c r="B6" s="208"/>
      <c r="C6" s="209">
        <f>H318</f>
        <v>0</v>
      </c>
      <c r="D6" s="209"/>
      <c r="E6" s="209"/>
      <c r="F6" s="209"/>
      <c r="G6" s="209"/>
      <c r="H6" s="209"/>
    </row>
    <row r="7" spans="1:9" ht="33" customHeight="1">
      <c r="A7" s="5" t="s">
        <v>6</v>
      </c>
      <c r="B7" s="1"/>
      <c r="C7" s="203"/>
      <c r="D7" s="203"/>
      <c r="E7" s="203"/>
      <c r="F7" s="203"/>
      <c r="G7" s="203"/>
      <c r="H7" s="203"/>
    </row>
    <row r="8" spans="1:9" ht="37.5" customHeight="1">
      <c r="A8" s="5" t="s">
        <v>522</v>
      </c>
      <c r="B8" s="200" t="s">
        <v>523</v>
      </c>
      <c r="C8" s="200"/>
      <c r="D8" s="200"/>
      <c r="E8" s="200"/>
      <c r="F8" s="200"/>
      <c r="G8" s="200"/>
      <c r="H8" s="200"/>
    </row>
    <row r="9" spans="1:9" ht="9.75" customHeight="1">
      <c r="A9" s="5"/>
      <c r="B9" s="1"/>
      <c r="C9" s="9"/>
      <c r="D9" s="10"/>
      <c r="E9" s="10"/>
      <c r="F9" s="125"/>
      <c r="G9" s="10"/>
      <c r="H9" s="10"/>
    </row>
    <row r="10" spans="1:9" ht="44.25" customHeight="1">
      <c r="A10" s="11" t="s">
        <v>7</v>
      </c>
      <c r="B10" s="12" t="s">
        <v>8</v>
      </c>
      <c r="C10" s="13" t="s">
        <v>9</v>
      </c>
      <c r="D10" s="14" t="s">
        <v>10</v>
      </c>
      <c r="E10" s="15" t="s">
        <v>530</v>
      </c>
      <c r="F10" s="126" t="s">
        <v>529</v>
      </c>
      <c r="G10" s="145" t="s">
        <v>473</v>
      </c>
      <c r="H10" s="15" t="s">
        <v>531</v>
      </c>
    </row>
    <row r="11" spans="1:9">
      <c r="A11" s="16" t="s">
        <v>11</v>
      </c>
      <c r="B11" s="17" t="s">
        <v>12</v>
      </c>
      <c r="C11" s="18"/>
      <c r="D11" s="19"/>
      <c r="E11" s="20"/>
      <c r="F11" s="127"/>
      <c r="G11" s="21"/>
      <c r="H11" s="21"/>
    </row>
    <row r="12" spans="1:9" s="26" customFormat="1" ht="26.4">
      <c r="A12" s="22" t="s">
        <v>13</v>
      </c>
      <c r="B12" s="23" t="s">
        <v>14</v>
      </c>
      <c r="C12" s="24">
        <v>208</v>
      </c>
      <c r="D12" s="25" t="s">
        <v>15</v>
      </c>
      <c r="E12" s="167"/>
      <c r="F12" s="167"/>
      <c r="G12" s="148">
        <f t="shared" ref="G12:G43" si="0">(E12+F12)</f>
        <v>0</v>
      </c>
      <c r="H12" s="148">
        <f t="shared" ref="H12:H32" si="1">+G12*C12</f>
        <v>0</v>
      </c>
      <c r="I12" s="131"/>
    </row>
    <row r="13" spans="1:9" s="26" customFormat="1" ht="39.6">
      <c r="A13" s="27"/>
      <c r="B13" s="28" t="s">
        <v>16</v>
      </c>
      <c r="C13" s="29"/>
      <c r="D13" s="30"/>
      <c r="E13" s="168"/>
      <c r="F13" s="168"/>
      <c r="G13" s="149">
        <f t="shared" si="0"/>
        <v>0</v>
      </c>
      <c r="H13" s="149">
        <f t="shared" si="1"/>
        <v>0</v>
      </c>
      <c r="I13" s="130"/>
    </row>
    <row r="14" spans="1:9" s="26" customFormat="1" ht="26.4">
      <c r="A14" s="31" t="s">
        <v>17</v>
      </c>
      <c r="B14" s="32" t="s">
        <v>18</v>
      </c>
      <c r="C14" s="33">
        <v>45</v>
      </c>
      <c r="D14" s="34" t="s">
        <v>15</v>
      </c>
      <c r="E14" s="169"/>
      <c r="F14" s="169"/>
      <c r="G14" s="150">
        <f t="shared" si="0"/>
        <v>0</v>
      </c>
      <c r="H14" s="150">
        <f t="shared" si="1"/>
        <v>0</v>
      </c>
      <c r="I14" s="130"/>
    </row>
    <row r="15" spans="1:9" s="26" customFormat="1" ht="26.4">
      <c r="A15" s="22" t="s">
        <v>19</v>
      </c>
      <c r="B15" s="23" t="s">
        <v>20</v>
      </c>
      <c r="C15" s="24">
        <f>3*(4.9+1+1+2.7+1+1+1+3.9)+25.8+2*(17.7+30.5)</f>
        <v>171.7</v>
      </c>
      <c r="D15" s="25" t="s">
        <v>15</v>
      </c>
      <c r="E15" s="167"/>
      <c r="F15" s="167"/>
      <c r="G15" s="148">
        <f t="shared" si="0"/>
        <v>0</v>
      </c>
      <c r="H15" s="148">
        <f t="shared" si="1"/>
        <v>0</v>
      </c>
      <c r="I15" s="130"/>
    </row>
    <row r="16" spans="1:9" s="26" customFormat="1">
      <c r="A16" s="27"/>
      <c r="B16" s="28" t="s">
        <v>21</v>
      </c>
      <c r="C16" s="29"/>
      <c r="D16" s="30"/>
      <c r="E16" s="168"/>
      <c r="F16" s="168"/>
      <c r="G16" s="149">
        <f t="shared" si="0"/>
        <v>0</v>
      </c>
      <c r="H16" s="149">
        <f t="shared" si="1"/>
        <v>0</v>
      </c>
      <c r="I16" s="130"/>
    </row>
    <row r="17" spans="1:9" s="26" customFormat="1" ht="26.4">
      <c r="A17" s="22" t="s">
        <v>22</v>
      </c>
      <c r="B17" s="23" t="s">
        <v>23</v>
      </c>
      <c r="C17" s="24">
        <v>40</v>
      </c>
      <c r="D17" s="25" t="s">
        <v>15</v>
      </c>
      <c r="E17" s="167"/>
      <c r="F17" s="167"/>
      <c r="G17" s="148">
        <f t="shared" si="0"/>
        <v>0</v>
      </c>
      <c r="H17" s="148">
        <f t="shared" si="1"/>
        <v>0</v>
      </c>
      <c r="I17" s="130"/>
    </row>
    <row r="18" spans="1:9" s="26" customFormat="1" ht="26.4">
      <c r="A18" s="31" t="s">
        <v>24</v>
      </c>
      <c r="B18" s="32" t="s">
        <v>25</v>
      </c>
      <c r="C18" s="33">
        <v>4</v>
      </c>
      <c r="D18" s="34" t="s">
        <v>26</v>
      </c>
      <c r="E18" s="169"/>
      <c r="F18" s="169"/>
      <c r="G18" s="150">
        <f t="shared" si="0"/>
        <v>0</v>
      </c>
      <c r="H18" s="150">
        <f t="shared" si="1"/>
        <v>0</v>
      </c>
      <c r="I18" s="130"/>
    </row>
    <row r="19" spans="1:9" s="26" customFormat="1">
      <c r="A19" s="31" t="s">
        <v>27</v>
      </c>
      <c r="B19" s="32" t="s">
        <v>28</v>
      </c>
      <c r="C19" s="33">
        <v>70</v>
      </c>
      <c r="D19" s="34" t="s">
        <v>15</v>
      </c>
      <c r="E19" s="169"/>
      <c r="F19" s="169"/>
      <c r="G19" s="150">
        <f t="shared" si="0"/>
        <v>0</v>
      </c>
      <c r="H19" s="150">
        <f t="shared" si="1"/>
        <v>0</v>
      </c>
      <c r="I19" s="130"/>
    </row>
    <row r="20" spans="1:9" s="26" customFormat="1">
      <c r="A20" s="31" t="s">
        <v>29</v>
      </c>
      <c r="B20" s="32" t="s">
        <v>30</v>
      </c>
      <c r="C20" s="33">
        <v>220</v>
      </c>
      <c r="D20" s="34" t="s">
        <v>15</v>
      </c>
      <c r="E20" s="169"/>
      <c r="F20" s="169"/>
      <c r="G20" s="150">
        <f t="shared" si="0"/>
        <v>0</v>
      </c>
      <c r="H20" s="150">
        <f t="shared" si="1"/>
        <v>0</v>
      </c>
      <c r="I20" s="130"/>
    </row>
    <row r="21" spans="1:9" s="26" customFormat="1">
      <c r="A21" s="31" t="s">
        <v>31</v>
      </c>
      <c r="B21" s="32" t="s">
        <v>32</v>
      </c>
      <c r="C21" s="33">
        <v>20</v>
      </c>
      <c r="D21" s="34" t="s">
        <v>15</v>
      </c>
      <c r="E21" s="169"/>
      <c r="F21" s="169"/>
      <c r="G21" s="150">
        <f t="shared" si="0"/>
        <v>0</v>
      </c>
      <c r="H21" s="150">
        <f t="shared" si="1"/>
        <v>0</v>
      </c>
      <c r="I21" s="130"/>
    </row>
    <row r="22" spans="1:9" s="26" customFormat="1" ht="26.4">
      <c r="A22" s="22" t="s">
        <v>33</v>
      </c>
      <c r="B22" s="23" t="s">
        <v>34</v>
      </c>
      <c r="C22" s="24">
        <v>185</v>
      </c>
      <c r="D22" s="25" t="s">
        <v>15</v>
      </c>
      <c r="E22" s="167"/>
      <c r="F22" s="167"/>
      <c r="G22" s="148">
        <f t="shared" si="0"/>
        <v>0</v>
      </c>
      <c r="H22" s="148">
        <f t="shared" si="1"/>
        <v>0</v>
      </c>
      <c r="I22" s="130"/>
    </row>
    <row r="23" spans="1:9" s="26" customFormat="1" ht="26.4">
      <c r="A23" s="27"/>
      <c r="B23" s="28" t="s">
        <v>35</v>
      </c>
      <c r="C23" s="29"/>
      <c r="D23" s="30"/>
      <c r="E23" s="168"/>
      <c r="F23" s="168"/>
      <c r="G23" s="149">
        <f t="shared" si="0"/>
        <v>0</v>
      </c>
      <c r="H23" s="149">
        <f t="shared" si="1"/>
        <v>0</v>
      </c>
      <c r="I23" s="130"/>
    </row>
    <row r="24" spans="1:9" s="26" customFormat="1" ht="60.75" customHeight="1">
      <c r="A24" s="31" t="s">
        <v>36</v>
      </c>
      <c r="B24" s="32" t="s">
        <v>514</v>
      </c>
      <c r="C24" s="33">
        <v>250</v>
      </c>
      <c r="D24" s="34" t="s">
        <v>15</v>
      </c>
      <c r="E24" s="169"/>
      <c r="F24" s="169"/>
      <c r="G24" s="150">
        <f t="shared" si="0"/>
        <v>0</v>
      </c>
      <c r="H24" s="150">
        <f t="shared" si="1"/>
        <v>0</v>
      </c>
      <c r="I24" s="130"/>
    </row>
    <row r="25" spans="1:9" s="26" customFormat="1" ht="26.4">
      <c r="A25" s="31" t="s">
        <v>37</v>
      </c>
      <c r="B25" s="32" t="s">
        <v>472</v>
      </c>
      <c r="C25" s="199">
        <v>60</v>
      </c>
      <c r="D25" s="34" t="s">
        <v>38</v>
      </c>
      <c r="E25" s="169"/>
      <c r="F25" s="169"/>
      <c r="G25" s="150">
        <f t="shared" si="0"/>
        <v>0</v>
      </c>
      <c r="H25" s="150">
        <f t="shared" si="1"/>
        <v>0</v>
      </c>
      <c r="I25" s="130"/>
    </row>
    <row r="26" spans="1:9" s="26" customFormat="1" ht="54" customHeight="1">
      <c r="A26" s="22" t="s">
        <v>39</v>
      </c>
      <c r="B26" s="23" t="s">
        <v>40</v>
      </c>
      <c r="C26" s="24">
        <v>2</v>
      </c>
      <c r="D26" s="25" t="s">
        <v>38</v>
      </c>
      <c r="E26" s="167"/>
      <c r="F26" s="167"/>
      <c r="G26" s="148">
        <f t="shared" si="0"/>
        <v>0</v>
      </c>
      <c r="H26" s="148">
        <f t="shared" si="1"/>
        <v>0</v>
      </c>
      <c r="I26" s="130"/>
    </row>
    <row r="27" spans="1:9" s="26" customFormat="1" ht="39.6">
      <c r="A27" s="27"/>
      <c r="B27" s="28" t="s">
        <v>41</v>
      </c>
      <c r="C27" s="29"/>
      <c r="D27" s="30"/>
      <c r="E27" s="170"/>
      <c r="F27" s="170"/>
      <c r="G27" s="151">
        <f t="shared" si="0"/>
        <v>0</v>
      </c>
      <c r="H27" s="151">
        <f t="shared" si="1"/>
        <v>0</v>
      </c>
      <c r="I27" s="130"/>
    </row>
    <row r="28" spans="1:9" s="26" customFormat="1" ht="28.5" customHeight="1">
      <c r="A28" s="22" t="s">
        <v>42</v>
      </c>
      <c r="B28" s="23" t="s">
        <v>43</v>
      </c>
      <c r="C28" s="24">
        <f>2*8.75*3.15+24.2*3.15</f>
        <v>131.35499999999999</v>
      </c>
      <c r="D28" s="25" t="s">
        <v>38</v>
      </c>
      <c r="E28" s="167"/>
      <c r="F28" s="167"/>
      <c r="G28" s="148">
        <f t="shared" si="0"/>
        <v>0</v>
      </c>
      <c r="H28" s="148">
        <f t="shared" si="1"/>
        <v>0</v>
      </c>
      <c r="I28" s="131"/>
    </row>
    <row r="29" spans="1:9" s="26" customFormat="1" ht="39.6">
      <c r="A29" s="27"/>
      <c r="B29" s="28" t="s">
        <v>41</v>
      </c>
      <c r="C29" s="29"/>
      <c r="D29" s="30"/>
      <c r="E29" s="171"/>
      <c r="F29" s="171"/>
      <c r="G29" s="152">
        <f t="shared" si="0"/>
        <v>0</v>
      </c>
      <c r="H29" s="152">
        <f t="shared" si="1"/>
        <v>0</v>
      </c>
      <c r="I29" s="130"/>
    </row>
    <row r="30" spans="1:9" s="26" customFormat="1" ht="28.5" customHeight="1">
      <c r="A30" s="22" t="s">
        <v>44</v>
      </c>
      <c r="B30" s="23" t="s">
        <v>45</v>
      </c>
      <c r="C30" s="24">
        <v>70</v>
      </c>
      <c r="D30" s="25" t="s">
        <v>38</v>
      </c>
      <c r="E30" s="167"/>
      <c r="F30" s="167"/>
      <c r="G30" s="148">
        <f t="shared" si="0"/>
        <v>0</v>
      </c>
      <c r="H30" s="148">
        <f t="shared" si="1"/>
        <v>0</v>
      </c>
      <c r="I30" s="131"/>
    </row>
    <row r="31" spans="1:9" s="26" customFormat="1" ht="20.25" customHeight="1">
      <c r="A31" s="27"/>
      <c r="B31" s="28" t="s">
        <v>46</v>
      </c>
      <c r="C31" s="29"/>
      <c r="D31" s="30"/>
      <c r="E31" s="168"/>
      <c r="F31" s="168"/>
      <c r="G31" s="149">
        <f t="shared" si="0"/>
        <v>0</v>
      </c>
      <c r="H31" s="149">
        <f t="shared" si="1"/>
        <v>0</v>
      </c>
      <c r="I31" s="130"/>
    </row>
    <row r="32" spans="1:9" s="26" customFormat="1" ht="26.4">
      <c r="A32" s="22" t="s">
        <v>47</v>
      </c>
      <c r="B32" s="23" t="s">
        <v>48</v>
      </c>
      <c r="C32" s="24">
        <v>100</v>
      </c>
      <c r="D32" s="25" t="s">
        <v>49</v>
      </c>
      <c r="E32" s="167"/>
      <c r="F32" s="167"/>
      <c r="G32" s="148">
        <f t="shared" si="0"/>
        <v>0</v>
      </c>
      <c r="H32" s="148">
        <f t="shared" si="1"/>
        <v>0</v>
      </c>
      <c r="I32" s="130"/>
    </row>
    <row r="33" spans="1:9" s="26" customFormat="1" ht="18.75" customHeight="1">
      <c r="A33" s="22"/>
      <c r="B33" s="35" t="s">
        <v>481</v>
      </c>
      <c r="C33" s="24"/>
      <c r="D33" s="25"/>
      <c r="E33" s="167"/>
      <c r="F33" s="167"/>
      <c r="G33" s="148">
        <f t="shared" si="0"/>
        <v>0</v>
      </c>
      <c r="H33" s="148"/>
      <c r="I33" s="130"/>
    </row>
    <row r="34" spans="1:9" s="26" customFormat="1" ht="39.6">
      <c r="A34" s="27"/>
      <c r="B34" s="28" t="s">
        <v>50</v>
      </c>
      <c r="C34" s="29"/>
      <c r="D34" s="30"/>
      <c r="E34" s="168"/>
      <c r="F34" s="168"/>
      <c r="G34" s="149">
        <f t="shared" si="0"/>
        <v>0</v>
      </c>
      <c r="H34" s="149">
        <f t="shared" ref="H34:H65" si="2">+G34*C34</f>
        <v>0</v>
      </c>
      <c r="I34" s="130"/>
    </row>
    <row r="35" spans="1:9" s="26" customFormat="1">
      <c r="A35" s="22"/>
      <c r="B35" s="35"/>
      <c r="C35" s="24"/>
      <c r="D35" s="25"/>
      <c r="E35" s="167"/>
      <c r="F35" s="167"/>
      <c r="G35" s="148">
        <f t="shared" si="0"/>
        <v>0</v>
      </c>
      <c r="H35" s="148">
        <f t="shared" si="2"/>
        <v>0</v>
      </c>
      <c r="I35" s="130"/>
    </row>
    <row r="36" spans="1:9">
      <c r="A36" s="16" t="s">
        <v>51</v>
      </c>
      <c r="B36" s="17" t="s">
        <v>52</v>
      </c>
      <c r="C36" s="36"/>
      <c r="D36" s="37"/>
      <c r="E36" s="172"/>
      <c r="F36" s="172"/>
      <c r="G36" s="153">
        <f t="shared" si="0"/>
        <v>0</v>
      </c>
      <c r="H36" s="153">
        <f t="shared" si="2"/>
        <v>0</v>
      </c>
    </row>
    <row r="37" spans="1:9" s="26" customFormat="1">
      <c r="A37" s="22" t="s">
        <v>53</v>
      </c>
      <c r="B37" s="23" t="s">
        <v>54</v>
      </c>
      <c r="C37" s="24">
        <v>80</v>
      </c>
      <c r="D37" s="25" t="s">
        <v>15</v>
      </c>
      <c r="E37" s="167"/>
      <c r="F37" s="167"/>
      <c r="G37" s="148">
        <f t="shared" si="0"/>
        <v>0</v>
      </c>
      <c r="H37" s="148">
        <f t="shared" si="2"/>
        <v>0</v>
      </c>
      <c r="I37" s="130"/>
    </row>
    <row r="38" spans="1:9" s="26" customFormat="1" ht="26.4">
      <c r="A38" s="22"/>
      <c r="B38" s="38" t="s">
        <v>55</v>
      </c>
      <c r="C38" s="24"/>
      <c r="D38" s="25"/>
      <c r="E38" s="167"/>
      <c r="F38" s="167"/>
      <c r="G38" s="148">
        <f t="shared" si="0"/>
        <v>0</v>
      </c>
      <c r="H38" s="148">
        <f t="shared" si="2"/>
        <v>0</v>
      </c>
      <c r="I38" s="130"/>
    </row>
    <row r="39" spans="1:9" s="26" customFormat="1" ht="26.4">
      <c r="A39" s="27"/>
      <c r="B39" s="39" t="s">
        <v>56</v>
      </c>
      <c r="C39" s="29"/>
      <c r="D39" s="30"/>
      <c r="E39" s="168"/>
      <c r="F39" s="168"/>
      <c r="G39" s="149">
        <f t="shared" si="0"/>
        <v>0</v>
      </c>
      <c r="H39" s="149">
        <f t="shared" si="2"/>
        <v>0</v>
      </c>
      <c r="I39" s="130"/>
    </row>
    <row r="40" spans="1:9" s="26" customFormat="1" ht="39.6">
      <c r="A40" s="40" t="s">
        <v>57</v>
      </c>
      <c r="B40" s="41" t="s">
        <v>58</v>
      </c>
      <c r="C40" s="42">
        <v>208</v>
      </c>
      <c r="D40" s="43" t="s">
        <v>15</v>
      </c>
      <c r="E40" s="173"/>
      <c r="F40" s="173"/>
      <c r="G40" s="154">
        <f t="shared" si="0"/>
        <v>0</v>
      </c>
      <c r="H40" s="154">
        <f t="shared" si="2"/>
        <v>0</v>
      </c>
      <c r="I40" s="131"/>
    </row>
    <row r="41" spans="1:9" s="26" customFormat="1" ht="26.4">
      <c r="A41" s="27"/>
      <c r="B41" s="44" t="s">
        <v>59</v>
      </c>
      <c r="C41" s="29"/>
      <c r="D41" s="30"/>
      <c r="E41" s="168"/>
      <c r="F41" s="168"/>
      <c r="G41" s="149">
        <f t="shared" si="0"/>
        <v>0</v>
      </c>
      <c r="H41" s="149">
        <f t="shared" si="2"/>
        <v>0</v>
      </c>
      <c r="I41" s="130"/>
    </row>
    <row r="42" spans="1:9">
      <c r="A42" s="16" t="s">
        <v>60</v>
      </c>
      <c r="B42" s="17" t="s">
        <v>61</v>
      </c>
      <c r="C42" s="36"/>
      <c r="D42" s="37"/>
      <c r="E42" s="172"/>
      <c r="F42" s="172"/>
      <c r="G42" s="153">
        <f t="shared" si="0"/>
        <v>0</v>
      </c>
      <c r="H42" s="153">
        <f t="shared" si="2"/>
        <v>0</v>
      </c>
    </row>
    <row r="43" spans="1:9" s="4" customFormat="1" ht="39.6">
      <c r="A43" s="45" t="s">
        <v>62</v>
      </c>
      <c r="B43" s="46" t="s">
        <v>63</v>
      </c>
      <c r="C43" s="47">
        <v>160</v>
      </c>
      <c r="D43" s="48" t="s">
        <v>15</v>
      </c>
      <c r="E43" s="174"/>
      <c r="F43" s="174"/>
      <c r="G43" s="155">
        <f t="shared" si="0"/>
        <v>0</v>
      </c>
      <c r="H43" s="155">
        <f t="shared" si="2"/>
        <v>0</v>
      </c>
      <c r="I43" s="130"/>
    </row>
    <row r="44" spans="1:9" s="4" customFormat="1">
      <c r="A44" s="45"/>
      <c r="B44" s="49" t="s">
        <v>64</v>
      </c>
      <c r="C44" s="47"/>
      <c r="D44" s="48"/>
      <c r="E44" s="174"/>
      <c r="F44" s="174"/>
      <c r="G44" s="155">
        <f t="shared" ref="G44:G75" si="3">(E44+F44)</f>
        <v>0</v>
      </c>
      <c r="H44" s="155">
        <f t="shared" si="2"/>
        <v>0</v>
      </c>
      <c r="I44" s="130"/>
    </row>
    <row r="45" spans="1:9" s="4" customFormat="1" ht="20.25" customHeight="1">
      <c r="A45" s="45"/>
      <c r="B45" s="50" t="s">
        <v>65</v>
      </c>
      <c r="C45" s="51"/>
      <c r="D45" s="52"/>
      <c r="E45" s="175"/>
      <c r="F45" s="175"/>
      <c r="G45" s="156">
        <f t="shared" si="3"/>
        <v>0</v>
      </c>
      <c r="H45" s="156">
        <f t="shared" si="2"/>
        <v>0</v>
      </c>
      <c r="I45" s="130"/>
    </row>
    <row r="46" spans="1:9" s="4" customFormat="1" ht="26.4">
      <c r="A46" s="53"/>
      <c r="B46" s="54" t="s">
        <v>66</v>
      </c>
      <c r="C46" s="55"/>
      <c r="D46" s="56"/>
      <c r="E46" s="176"/>
      <c r="F46" s="176"/>
      <c r="G46" s="157">
        <f t="shared" si="3"/>
        <v>0</v>
      </c>
      <c r="H46" s="157">
        <f t="shared" si="2"/>
        <v>0</v>
      </c>
      <c r="I46" s="130"/>
    </row>
    <row r="47" spans="1:9" s="58" customFormat="1" ht="31.5" customHeight="1">
      <c r="A47" s="45" t="s">
        <v>67</v>
      </c>
      <c r="B47" s="57" t="s">
        <v>68</v>
      </c>
      <c r="C47" s="51">
        <f>5.18+6.1+5.7</f>
        <v>16.98</v>
      </c>
      <c r="D47" s="52" t="s">
        <v>15</v>
      </c>
      <c r="E47" s="175"/>
      <c r="F47" s="175"/>
      <c r="G47" s="156">
        <f t="shared" si="3"/>
        <v>0</v>
      </c>
      <c r="H47" s="156">
        <f t="shared" si="2"/>
        <v>0</v>
      </c>
      <c r="I47" s="135"/>
    </row>
    <row r="48" spans="1:9" s="58" customFormat="1" ht="52.8">
      <c r="A48" s="45"/>
      <c r="B48" s="59" t="s">
        <v>69</v>
      </c>
      <c r="C48" s="47"/>
      <c r="D48" s="52"/>
      <c r="E48" s="175"/>
      <c r="F48" s="175"/>
      <c r="G48" s="156">
        <f t="shared" si="3"/>
        <v>0</v>
      </c>
      <c r="H48" s="156">
        <f t="shared" si="2"/>
        <v>0</v>
      </c>
      <c r="I48" s="135"/>
    </row>
    <row r="49" spans="1:9" s="4" customFormat="1" ht="41.25" customHeight="1">
      <c r="A49" s="45"/>
      <c r="B49" s="50" t="s">
        <v>70</v>
      </c>
      <c r="C49" s="51"/>
      <c r="D49" s="52"/>
      <c r="E49" s="175"/>
      <c r="F49" s="175"/>
      <c r="G49" s="156">
        <f t="shared" si="3"/>
        <v>0</v>
      </c>
      <c r="H49" s="156">
        <f t="shared" si="2"/>
        <v>0</v>
      </c>
      <c r="I49" s="130"/>
    </row>
    <row r="50" spans="1:9" s="4" customFormat="1" ht="85.5" customHeight="1">
      <c r="A50" s="53"/>
      <c r="B50" s="54" t="s">
        <v>71</v>
      </c>
      <c r="C50" s="55"/>
      <c r="D50" s="56"/>
      <c r="E50" s="176"/>
      <c r="F50" s="176"/>
      <c r="G50" s="157">
        <f t="shared" si="3"/>
        <v>0</v>
      </c>
      <c r="H50" s="157">
        <f t="shared" si="2"/>
        <v>0</v>
      </c>
      <c r="I50" s="130"/>
    </row>
    <row r="51" spans="1:9" s="58" customFormat="1" ht="40.5" customHeight="1">
      <c r="A51" s="45" t="s">
        <v>72</v>
      </c>
      <c r="B51" s="60" t="s">
        <v>73</v>
      </c>
      <c r="C51" s="61">
        <v>2</v>
      </c>
      <c r="D51" s="62" t="s">
        <v>74</v>
      </c>
      <c r="E51" s="177"/>
      <c r="F51" s="177"/>
      <c r="G51" s="158">
        <f t="shared" si="3"/>
        <v>0</v>
      </c>
      <c r="H51" s="158">
        <f t="shared" si="2"/>
        <v>0</v>
      </c>
      <c r="I51" s="135"/>
    </row>
    <row r="52" spans="1:9" s="58" customFormat="1" ht="29.25" customHeight="1">
      <c r="A52" s="27"/>
      <c r="B52" s="28" t="s">
        <v>75</v>
      </c>
      <c r="C52" s="55"/>
      <c r="D52" s="56"/>
      <c r="E52" s="176"/>
      <c r="F52" s="176"/>
      <c r="G52" s="157">
        <f t="shared" si="3"/>
        <v>0</v>
      </c>
      <c r="H52" s="157">
        <f t="shared" si="2"/>
        <v>0</v>
      </c>
      <c r="I52" s="135"/>
    </row>
    <row r="53" spans="1:9" s="4" customFormat="1" ht="26.4">
      <c r="A53" s="45" t="s">
        <v>76</v>
      </c>
      <c r="B53" s="63" t="s">
        <v>77</v>
      </c>
      <c r="C53" s="47">
        <v>12</v>
      </c>
      <c r="D53" s="48" t="s">
        <v>15</v>
      </c>
      <c r="E53" s="175"/>
      <c r="F53" s="175"/>
      <c r="G53" s="156">
        <f t="shared" si="3"/>
        <v>0</v>
      </c>
      <c r="H53" s="156">
        <f t="shared" si="2"/>
        <v>0</v>
      </c>
      <c r="I53" s="131"/>
    </row>
    <row r="54" spans="1:9" s="4" customFormat="1" ht="26.4">
      <c r="A54" s="22"/>
      <c r="B54" s="49" t="s">
        <v>78</v>
      </c>
      <c r="C54" s="47"/>
      <c r="D54" s="48"/>
      <c r="E54" s="174"/>
      <c r="F54" s="174"/>
      <c r="G54" s="155">
        <f t="shared" si="3"/>
        <v>0</v>
      </c>
      <c r="H54" s="155">
        <f t="shared" si="2"/>
        <v>0</v>
      </c>
      <c r="I54" s="130"/>
    </row>
    <row r="55" spans="1:9" ht="39.6">
      <c r="A55" s="22"/>
      <c r="B55" s="59" t="s">
        <v>79</v>
      </c>
      <c r="C55" s="47"/>
      <c r="D55" s="48"/>
      <c r="E55" s="174"/>
      <c r="F55" s="174"/>
      <c r="G55" s="155">
        <f t="shared" si="3"/>
        <v>0</v>
      </c>
      <c r="H55" s="155">
        <f t="shared" si="2"/>
        <v>0</v>
      </c>
    </row>
    <row r="56" spans="1:9" ht="39.6">
      <c r="A56" s="22"/>
      <c r="B56" s="59" t="s">
        <v>80</v>
      </c>
      <c r="C56" s="47"/>
      <c r="D56" s="48"/>
      <c r="E56" s="174"/>
      <c r="F56" s="174"/>
      <c r="G56" s="155">
        <f t="shared" si="3"/>
        <v>0</v>
      </c>
      <c r="H56" s="155">
        <f t="shared" si="2"/>
        <v>0</v>
      </c>
    </row>
    <row r="57" spans="1:9" ht="26.4">
      <c r="A57" s="22"/>
      <c r="B57" s="64" t="s">
        <v>81</v>
      </c>
      <c r="C57" s="47"/>
      <c r="D57" s="48"/>
      <c r="E57" s="174"/>
      <c r="F57" s="174"/>
      <c r="G57" s="155">
        <f t="shared" si="3"/>
        <v>0</v>
      </c>
      <c r="H57" s="155">
        <f t="shared" si="2"/>
        <v>0</v>
      </c>
    </row>
    <row r="58" spans="1:9" ht="29.25" customHeight="1">
      <c r="A58" s="22"/>
      <c r="B58" s="64" t="s">
        <v>82</v>
      </c>
      <c r="C58" s="47"/>
      <c r="D58" s="48"/>
      <c r="E58" s="174"/>
      <c r="F58" s="174"/>
      <c r="G58" s="155">
        <f t="shared" si="3"/>
        <v>0</v>
      </c>
      <c r="H58" s="155">
        <f t="shared" si="2"/>
        <v>0</v>
      </c>
    </row>
    <row r="59" spans="1:9" ht="29.25" customHeight="1">
      <c r="A59" s="22"/>
      <c r="B59" s="64" t="s">
        <v>83</v>
      </c>
      <c r="C59" s="47"/>
      <c r="D59" s="48"/>
      <c r="E59" s="174"/>
      <c r="F59" s="174"/>
      <c r="G59" s="155">
        <f t="shared" si="3"/>
        <v>0</v>
      </c>
      <c r="H59" s="155">
        <f t="shared" si="2"/>
        <v>0</v>
      </c>
    </row>
    <row r="60" spans="1:9" ht="38.25" customHeight="1">
      <c r="A60" s="22"/>
      <c r="B60" s="59" t="s">
        <v>84</v>
      </c>
      <c r="C60" s="51"/>
      <c r="D60" s="52"/>
      <c r="E60" s="175"/>
      <c r="F60" s="175"/>
      <c r="G60" s="156">
        <f t="shared" si="3"/>
        <v>0</v>
      </c>
      <c r="H60" s="156">
        <f t="shared" si="2"/>
        <v>0</v>
      </c>
    </row>
    <row r="61" spans="1:9">
      <c r="A61" s="27"/>
      <c r="B61" s="28" t="s">
        <v>85</v>
      </c>
      <c r="C61" s="51"/>
      <c r="D61" s="52"/>
      <c r="E61" s="176"/>
      <c r="F61" s="176"/>
      <c r="G61" s="157">
        <f t="shared" si="3"/>
        <v>0</v>
      </c>
      <c r="H61" s="157">
        <f t="shared" si="2"/>
        <v>0</v>
      </c>
    </row>
    <row r="62" spans="1:9" s="58" customFormat="1" ht="26.4">
      <c r="A62" s="45" t="s">
        <v>86</v>
      </c>
      <c r="B62" s="60" t="s">
        <v>87</v>
      </c>
      <c r="C62" s="61">
        <f>0.24*1.7*4</f>
        <v>1.6319999999999999</v>
      </c>
      <c r="D62" s="62" t="s">
        <v>38</v>
      </c>
      <c r="E62" s="177"/>
      <c r="F62" s="177"/>
      <c r="G62" s="158">
        <f t="shared" si="3"/>
        <v>0</v>
      </c>
      <c r="H62" s="158">
        <f t="shared" si="2"/>
        <v>0</v>
      </c>
      <c r="I62" s="135"/>
    </row>
    <row r="63" spans="1:9" s="58" customFormat="1">
      <c r="A63" s="27"/>
      <c r="B63" s="28" t="s">
        <v>88</v>
      </c>
      <c r="C63" s="55"/>
      <c r="D63" s="56"/>
      <c r="E63" s="176"/>
      <c r="F63" s="176"/>
      <c r="G63" s="157">
        <f t="shared" si="3"/>
        <v>0</v>
      </c>
      <c r="H63" s="157">
        <f t="shared" si="2"/>
        <v>0</v>
      </c>
      <c r="I63" s="135"/>
    </row>
    <row r="64" spans="1:9" s="58" customFormat="1" ht="26.4">
      <c r="A64" s="45" t="s">
        <v>89</v>
      </c>
      <c r="B64" s="57" t="s">
        <v>90</v>
      </c>
      <c r="C64" s="51">
        <f>60*0.5</f>
        <v>30</v>
      </c>
      <c r="D64" s="52" t="s">
        <v>15</v>
      </c>
      <c r="E64" s="175"/>
      <c r="F64" s="175"/>
      <c r="G64" s="156">
        <f t="shared" si="3"/>
        <v>0</v>
      </c>
      <c r="H64" s="156">
        <f t="shared" si="2"/>
        <v>0</v>
      </c>
      <c r="I64" s="135"/>
    </row>
    <row r="65" spans="1:9" s="58" customFormat="1" ht="80.25" customHeight="1">
      <c r="A65" s="22"/>
      <c r="B65" s="59" t="s">
        <v>91</v>
      </c>
      <c r="C65" s="51"/>
      <c r="D65" s="52"/>
      <c r="E65" s="175"/>
      <c r="F65" s="175"/>
      <c r="G65" s="156">
        <f t="shared" si="3"/>
        <v>0</v>
      </c>
      <c r="H65" s="156">
        <f t="shared" si="2"/>
        <v>0</v>
      </c>
      <c r="I65" s="135"/>
    </row>
    <row r="66" spans="1:9" s="58" customFormat="1" ht="33.75" customHeight="1">
      <c r="A66" s="27"/>
      <c r="B66" s="28" t="s">
        <v>92</v>
      </c>
      <c r="C66" s="55"/>
      <c r="D66" s="56"/>
      <c r="E66" s="176"/>
      <c r="F66" s="176"/>
      <c r="G66" s="157">
        <f t="shared" si="3"/>
        <v>0</v>
      </c>
      <c r="H66" s="157">
        <f t="shared" ref="H66:H97" si="4">+G66*C66</f>
        <v>0</v>
      </c>
      <c r="I66" s="135"/>
    </row>
    <row r="67" spans="1:9" ht="39.6">
      <c r="A67" s="45" t="s">
        <v>93</v>
      </c>
      <c r="B67" s="60" t="s">
        <v>483</v>
      </c>
      <c r="C67" s="51">
        <f>11.2*0.7</f>
        <v>7.839999999999999</v>
      </c>
      <c r="D67" s="62" t="s">
        <v>15</v>
      </c>
      <c r="E67" s="175"/>
      <c r="F67" s="175"/>
      <c r="G67" s="156">
        <f t="shared" si="3"/>
        <v>0</v>
      </c>
      <c r="H67" s="156">
        <f t="shared" si="4"/>
        <v>0</v>
      </c>
    </row>
    <row r="68" spans="1:9" ht="39.6">
      <c r="A68" s="45"/>
      <c r="B68" s="50" t="s">
        <v>94</v>
      </c>
      <c r="C68" s="51"/>
      <c r="D68" s="52"/>
      <c r="E68" s="175"/>
      <c r="F68" s="175"/>
      <c r="G68" s="156">
        <f t="shared" si="3"/>
        <v>0</v>
      </c>
      <c r="H68" s="156">
        <f t="shared" si="4"/>
        <v>0</v>
      </c>
    </row>
    <row r="69" spans="1:9" ht="26.4">
      <c r="A69" s="27"/>
      <c r="B69" s="54" t="s">
        <v>95</v>
      </c>
      <c r="C69" s="55"/>
      <c r="D69" s="56"/>
      <c r="E69" s="176"/>
      <c r="F69" s="176"/>
      <c r="G69" s="157">
        <f t="shared" si="3"/>
        <v>0</v>
      </c>
      <c r="H69" s="157">
        <f t="shared" si="4"/>
        <v>0</v>
      </c>
    </row>
    <row r="70" spans="1:9" s="4" customFormat="1" ht="52.5" customHeight="1">
      <c r="A70" s="188" t="s">
        <v>96</v>
      </c>
      <c r="B70" s="60" t="s">
        <v>97</v>
      </c>
      <c r="C70" s="61">
        <v>17</v>
      </c>
      <c r="D70" s="62" t="s">
        <v>15</v>
      </c>
      <c r="E70" s="177"/>
      <c r="F70" s="177"/>
      <c r="G70" s="158">
        <f t="shared" si="3"/>
        <v>0</v>
      </c>
      <c r="H70" s="158">
        <f t="shared" si="4"/>
        <v>0</v>
      </c>
      <c r="I70" s="130"/>
    </row>
    <row r="71" spans="1:9" s="4" customFormat="1" ht="26.4">
      <c r="A71" s="45"/>
      <c r="B71" s="50" t="s">
        <v>98</v>
      </c>
      <c r="C71" s="47"/>
      <c r="D71" s="48"/>
      <c r="E71" s="174"/>
      <c r="F71" s="174"/>
      <c r="G71" s="155">
        <f t="shared" si="3"/>
        <v>0</v>
      </c>
      <c r="H71" s="155">
        <f t="shared" si="4"/>
        <v>0</v>
      </c>
      <c r="I71" s="130"/>
    </row>
    <row r="72" spans="1:9">
      <c r="A72" s="22"/>
      <c r="B72" s="50" t="s">
        <v>99</v>
      </c>
      <c r="C72" s="47"/>
      <c r="D72" s="48"/>
      <c r="E72" s="174"/>
      <c r="F72" s="174"/>
      <c r="G72" s="155">
        <f t="shared" si="3"/>
        <v>0</v>
      </c>
      <c r="H72" s="155">
        <f t="shared" si="4"/>
        <v>0</v>
      </c>
    </row>
    <row r="73" spans="1:9" ht="46.5" customHeight="1">
      <c r="A73" s="65"/>
      <c r="B73" s="50" t="s">
        <v>100</v>
      </c>
      <c r="C73" s="47"/>
      <c r="D73" s="48"/>
      <c r="E73" s="174"/>
      <c r="F73" s="174"/>
      <c r="G73" s="155">
        <f t="shared" si="3"/>
        <v>0</v>
      </c>
      <c r="H73" s="155">
        <f t="shared" si="4"/>
        <v>0</v>
      </c>
    </row>
    <row r="74" spans="1:9" ht="32.25" customHeight="1">
      <c r="A74" s="27"/>
      <c r="B74" s="54" t="s">
        <v>101</v>
      </c>
      <c r="C74" s="55"/>
      <c r="D74" s="56"/>
      <c r="E74" s="176"/>
      <c r="F74" s="176"/>
      <c r="G74" s="157">
        <f t="shared" si="3"/>
        <v>0</v>
      </c>
      <c r="H74" s="157">
        <f t="shared" si="4"/>
        <v>0</v>
      </c>
    </row>
    <row r="75" spans="1:9" s="58" customFormat="1">
      <c r="A75" s="45" t="s">
        <v>102</v>
      </c>
      <c r="B75" s="57" t="s">
        <v>103</v>
      </c>
      <c r="C75" s="51">
        <v>18</v>
      </c>
      <c r="D75" s="52" t="s">
        <v>15</v>
      </c>
      <c r="E75" s="175"/>
      <c r="F75" s="175"/>
      <c r="G75" s="156">
        <f t="shared" si="3"/>
        <v>0</v>
      </c>
      <c r="H75" s="156">
        <f t="shared" si="4"/>
        <v>0</v>
      </c>
      <c r="I75" s="135"/>
    </row>
    <row r="76" spans="1:9" s="58" customFormat="1" ht="26.4">
      <c r="A76" s="27"/>
      <c r="B76" s="54" t="s">
        <v>104</v>
      </c>
      <c r="C76" s="66"/>
      <c r="D76" s="56"/>
      <c r="E76" s="176"/>
      <c r="F76" s="176"/>
      <c r="G76" s="157">
        <f t="shared" ref="G76:G107" si="5">(E76+F76)</f>
        <v>0</v>
      </c>
      <c r="H76" s="157">
        <f t="shared" si="4"/>
        <v>0</v>
      </c>
      <c r="I76" s="135"/>
    </row>
    <row r="77" spans="1:9" s="58" customFormat="1" ht="26.4">
      <c r="A77" s="45" t="s">
        <v>105</v>
      </c>
      <c r="B77" s="57" t="s">
        <v>106</v>
      </c>
      <c r="C77" s="51">
        <v>9</v>
      </c>
      <c r="D77" s="52" t="s">
        <v>15</v>
      </c>
      <c r="E77" s="175"/>
      <c r="F77" s="175"/>
      <c r="G77" s="156">
        <f t="shared" si="5"/>
        <v>0</v>
      </c>
      <c r="H77" s="156">
        <f t="shared" si="4"/>
        <v>0</v>
      </c>
      <c r="I77" s="135"/>
    </row>
    <row r="78" spans="1:9" s="58" customFormat="1" ht="26.4">
      <c r="A78" s="27"/>
      <c r="B78" s="54" t="s">
        <v>104</v>
      </c>
      <c r="C78" s="66"/>
      <c r="D78" s="56"/>
      <c r="E78" s="176"/>
      <c r="F78" s="176"/>
      <c r="G78" s="157">
        <f t="shared" si="5"/>
        <v>0</v>
      </c>
      <c r="H78" s="157">
        <f t="shared" si="4"/>
        <v>0</v>
      </c>
      <c r="I78" s="135"/>
    </row>
    <row r="79" spans="1:9" ht="26.4">
      <c r="A79" s="67" t="s">
        <v>107</v>
      </c>
      <c r="B79" s="68" t="s">
        <v>108</v>
      </c>
      <c r="C79" s="51">
        <f>4.83+5.38</f>
        <v>10.210000000000001</v>
      </c>
      <c r="D79" s="48" t="s">
        <v>15</v>
      </c>
      <c r="E79" s="175"/>
      <c r="F79" s="175"/>
      <c r="G79" s="156">
        <f t="shared" si="5"/>
        <v>0</v>
      </c>
      <c r="H79" s="156">
        <f t="shared" si="4"/>
        <v>0</v>
      </c>
    </row>
    <row r="80" spans="1:9" ht="26.4">
      <c r="A80" s="67"/>
      <c r="B80" s="69" t="s">
        <v>484</v>
      </c>
      <c r="C80" s="51"/>
      <c r="D80" s="52"/>
      <c r="E80" s="175"/>
      <c r="F80" s="175"/>
      <c r="G80" s="156">
        <f t="shared" si="5"/>
        <v>0</v>
      </c>
      <c r="H80" s="156">
        <f t="shared" si="4"/>
        <v>0</v>
      </c>
    </row>
    <row r="81" spans="1:9" ht="39.6">
      <c r="A81" s="30"/>
      <c r="B81" s="70" t="s">
        <v>109</v>
      </c>
      <c r="C81" s="55"/>
      <c r="D81" s="56"/>
      <c r="E81" s="176"/>
      <c r="F81" s="176"/>
      <c r="G81" s="157">
        <f t="shared" si="5"/>
        <v>0</v>
      </c>
      <c r="H81" s="157">
        <f t="shared" si="4"/>
        <v>0</v>
      </c>
    </row>
    <row r="82" spans="1:9" s="4" customFormat="1" ht="41.25" customHeight="1">
      <c r="A82" s="45" t="s">
        <v>110</v>
      </c>
      <c r="B82" s="46" t="s">
        <v>485</v>
      </c>
      <c r="C82" s="47">
        <f>17+35+17.3+33.5+13.2+13.2+4.5+14+22+10+1</f>
        <v>180.7</v>
      </c>
      <c r="D82" s="48" t="s">
        <v>15</v>
      </c>
      <c r="E82" s="174"/>
      <c r="F82" s="174"/>
      <c r="G82" s="155">
        <f t="shared" si="5"/>
        <v>0</v>
      </c>
      <c r="H82" s="155">
        <f t="shared" si="4"/>
        <v>0</v>
      </c>
      <c r="I82" s="130"/>
    </row>
    <row r="83" spans="1:9" s="4" customFormat="1" ht="42.75" customHeight="1">
      <c r="A83" s="45"/>
      <c r="B83" s="50" t="s">
        <v>111</v>
      </c>
      <c r="C83" s="47"/>
      <c r="D83" s="48"/>
      <c r="E83" s="174"/>
      <c r="F83" s="174"/>
      <c r="G83" s="155">
        <f t="shared" si="5"/>
        <v>0</v>
      </c>
      <c r="H83" s="155">
        <f t="shared" si="4"/>
        <v>0</v>
      </c>
      <c r="I83" s="130"/>
    </row>
    <row r="84" spans="1:9" ht="16.5" customHeight="1">
      <c r="A84" s="22"/>
      <c r="B84" s="50" t="s">
        <v>112</v>
      </c>
      <c r="C84" s="51"/>
      <c r="D84" s="52"/>
      <c r="E84" s="175"/>
      <c r="F84" s="175"/>
      <c r="G84" s="156">
        <f t="shared" si="5"/>
        <v>0</v>
      </c>
      <c r="H84" s="156">
        <f t="shared" si="4"/>
        <v>0</v>
      </c>
    </row>
    <row r="85" spans="1:9" ht="16.5" customHeight="1">
      <c r="A85" s="22"/>
      <c r="B85" s="50" t="s">
        <v>113</v>
      </c>
      <c r="C85" s="51"/>
      <c r="D85" s="52"/>
      <c r="E85" s="175"/>
      <c r="F85" s="175"/>
      <c r="G85" s="156">
        <f t="shared" si="5"/>
        <v>0</v>
      </c>
      <c r="H85" s="156">
        <f t="shared" si="4"/>
        <v>0</v>
      </c>
    </row>
    <row r="86" spans="1:9" ht="26.4">
      <c r="A86" s="27"/>
      <c r="B86" s="54" t="s">
        <v>114</v>
      </c>
      <c r="C86" s="55"/>
      <c r="D86" s="56"/>
      <c r="E86" s="176"/>
      <c r="F86" s="176"/>
      <c r="G86" s="157">
        <f t="shared" si="5"/>
        <v>0</v>
      </c>
      <c r="H86" s="157">
        <f t="shared" si="4"/>
        <v>0</v>
      </c>
    </row>
    <row r="87" spans="1:9" ht="28.5" customHeight="1">
      <c r="A87" s="45" t="s">
        <v>115</v>
      </c>
      <c r="B87" s="63" t="s">
        <v>116</v>
      </c>
      <c r="C87" s="51">
        <f>5.17+0.9+5.31+0.8</f>
        <v>12.18</v>
      </c>
      <c r="D87" s="48" t="s">
        <v>117</v>
      </c>
      <c r="E87" s="174"/>
      <c r="F87" s="174"/>
      <c r="G87" s="155">
        <f t="shared" si="5"/>
        <v>0</v>
      </c>
      <c r="H87" s="155">
        <f t="shared" si="4"/>
        <v>0</v>
      </c>
    </row>
    <row r="88" spans="1:9" ht="28.5" customHeight="1">
      <c r="A88" s="22"/>
      <c r="B88" s="71" t="s">
        <v>118</v>
      </c>
      <c r="C88" s="51"/>
      <c r="D88" s="48"/>
      <c r="E88" s="174"/>
      <c r="F88" s="174"/>
      <c r="G88" s="155">
        <f t="shared" si="5"/>
        <v>0</v>
      </c>
      <c r="H88" s="155">
        <f t="shared" si="4"/>
        <v>0</v>
      </c>
    </row>
    <row r="89" spans="1:9" ht="26.4">
      <c r="A89" s="22"/>
      <c r="B89" s="50" t="s">
        <v>119</v>
      </c>
      <c r="C89" s="51"/>
      <c r="D89" s="52"/>
      <c r="E89" s="175"/>
      <c r="F89" s="175"/>
      <c r="G89" s="156">
        <f t="shared" si="5"/>
        <v>0</v>
      </c>
      <c r="H89" s="156">
        <f t="shared" si="4"/>
        <v>0</v>
      </c>
    </row>
    <row r="90" spans="1:9">
      <c r="A90" s="22"/>
      <c r="B90" s="50" t="s">
        <v>120</v>
      </c>
      <c r="C90" s="51"/>
      <c r="D90" s="52"/>
      <c r="E90" s="175"/>
      <c r="F90" s="175"/>
      <c r="G90" s="156">
        <f t="shared" si="5"/>
        <v>0</v>
      </c>
      <c r="H90" s="156">
        <f t="shared" si="4"/>
        <v>0</v>
      </c>
    </row>
    <row r="91" spans="1:9" ht="54" customHeight="1">
      <c r="A91" s="22"/>
      <c r="B91" s="50" t="s">
        <v>121</v>
      </c>
      <c r="C91" s="51"/>
      <c r="D91" s="52"/>
      <c r="E91" s="175"/>
      <c r="F91" s="175"/>
      <c r="G91" s="156">
        <f t="shared" si="5"/>
        <v>0</v>
      </c>
      <c r="H91" s="156">
        <f t="shared" si="4"/>
        <v>0</v>
      </c>
    </row>
    <row r="92" spans="1:9" ht="26.4">
      <c r="A92" s="27"/>
      <c r="B92" s="54" t="s">
        <v>104</v>
      </c>
      <c r="C92" s="55"/>
      <c r="D92" s="56"/>
      <c r="E92" s="176"/>
      <c r="F92" s="176"/>
      <c r="G92" s="157">
        <f t="shared" si="5"/>
        <v>0</v>
      </c>
      <c r="H92" s="157">
        <f t="shared" si="4"/>
        <v>0</v>
      </c>
    </row>
    <row r="93" spans="1:9" ht="26.4">
      <c r="A93" s="45" t="s">
        <v>122</v>
      </c>
      <c r="B93" s="59" t="s">
        <v>123</v>
      </c>
      <c r="C93" s="51">
        <f>8*2.34</f>
        <v>18.72</v>
      </c>
      <c r="D93" s="52" t="s">
        <v>15</v>
      </c>
      <c r="E93" s="175"/>
      <c r="F93" s="175"/>
      <c r="G93" s="156">
        <f t="shared" si="5"/>
        <v>0</v>
      </c>
      <c r="H93" s="156">
        <f t="shared" si="4"/>
        <v>0</v>
      </c>
    </row>
    <row r="94" spans="1:9" ht="39.6">
      <c r="A94" s="53"/>
      <c r="B94" s="54" t="s">
        <v>124</v>
      </c>
      <c r="C94" s="55"/>
      <c r="D94" s="56"/>
      <c r="E94" s="176"/>
      <c r="F94" s="176"/>
      <c r="G94" s="157">
        <f t="shared" si="5"/>
        <v>0</v>
      </c>
      <c r="H94" s="157">
        <f t="shared" si="4"/>
        <v>0</v>
      </c>
    </row>
    <row r="95" spans="1:9">
      <c r="A95" s="16" t="s">
        <v>125</v>
      </c>
      <c r="B95" s="17" t="s">
        <v>126</v>
      </c>
      <c r="C95" s="36"/>
      <c r="D95" s="37"/>
      <c r="E95" s="172"/>
      <c r="F95" s="172"/>
      <c r="G95" s="153">
        <f t="shared" si="5"/>
        <v>0</v>
      </c>
      <c r="H95" s="153">
        <f t="shared" si="4"/>
        <v>0</v>
      </c>
    </row>
    <row r="96" spans="1:9" s="72" customFormat="1" ht="25.5" customHeight="1">
      <c r="A96" s="67" t="s">
        <v>127</v>
      </c>
      <c r="B96" s="23" t="s">
        <v>128</v>
      </c>
      <c r="C96" s="24">
        <v>228</v>
      </c>
      <c r="D96" s="25" t="s">
        <v>15</v>
      </c>
      <c r="E96" s="167"/>
      <c r="F96" s="167"/>
      <c r="G96" s="148">
        <f t="shared" si="5"/>
        <v>0</v>
      </c>
      <c r="H96" s="148">
        <f t="shared" si="4"/>
        <v>0</v>
      </c>
      <c r="I96" s="136"/>
    </row>
    <row r="97" spans="1:9" s="72" customFormat="1" ht="26.4">
      <c r="A97" s="30"/>
      <c r="B97" s="44" t="s">
        <v>129</v>
      </c>
      <c r="C97" s="29"/>
      <c r="D97" s="30"/>
      <c r="E97" s="168"/>
      <c r="F97" s="168"/>
      <c r="G97" s="149">
        <f t="shared" si="5"/>
        <v>0</v>
      </c>
      <c r="H97" s="149">
        <f t="shared" si="4"/>
        <v>0</v>
      </c>
      <c r="I97" s="136"/>
    </row>
    <row r="98" spans="1:9" s="72" customFormat="1" ht="29.25" customHeight="1">
      <c r="A98" s="67" t="s">
        <v>130</v>
      </c>
      <c r="B98" s="73" t="s">
        <v>131</v>
      </c>
      <c r="C98" s="74">
        <f>3.26*0.1+28.26*0.15+30.94*0.2+33.58*0.25+36.31*0.3+38.99*0.35</f>
        <v>43.6875</v>
      </c>
      <c r="D98" s="67" t="s">
        <v>38</v>
      </c>
      <c r="E98" s="178"/>
      <c r="F98" s="178"/>
      <c r="G98" s="159">
        <f t="shared" si="5"/>
        <v>0</v>
      </c>
      <c r="H98" s="159">
        <f t="shared" ref="H98:H118" si="6">+G98*C98</f>
        <v>0</v>
      </c>
      <c r="I98" s="136"/>
    </row>
    <row r="99" spans="1:9" s="72" customFormat="1" ht="28.5" customHeight="1">
      <c r="A99" s="30"/>
      <c r="B99" s="44" t="s">
        <v>132</v>
      </c>
      <c r="C99" s="29"/>
      <c r="D99" s="30"/>
      <c r="E99" s="168"/>
      <c r="F99" s="168"/>
      <c r="G99" s="149">
        <f t="shared" si="5"/>
        <v>0</v>
      </c>
      <c r="H99" s="149">
        <f t="shared" si="6"/>
        <v>0</v>
      </c>
      <c r="I99" s="136"/>
    </row>
    <row r="100" spans="1:9" s="72" customFormat="1" ht="15" customHeight="1">
      <c r="A100" s="34" t="s">
        <v>133</v>
      </c>
      <c r="B100" s="75" t="s">
        <v>134</v>
      </c>
      <c r="C100" s="33">
        <v>233</v>
      </c>
      <c r="D100" s="34" t="s">
        <v>15</v>
      </c>
      <c r="E100" s="168"/>
      <c r="F100" s="168"/>
      <c r="G100" s="149">
        <f t="shared" si="5"/>
        <v>0</v>
      </c>
      <c r="H100" s="149">
        <f t="shared" si="6"/>
        <v>0</v>
      </c>
      <c r="I100" s="136"/>
    </row>
    <row r="101" spans="1:9" s="72" customFormat="1" ht="41.25" customHeight="1">
      <c r="A101" s="43" t="s">
        <v>135</v>
      </c>
      <c r="B101" s="76" t="s">
        <v>136</v>
      </c>
      <c r="C101" s="42">
        <v>230</v>
      </c>
      <c r="D101" s="43" t="s">
        <v>15</v>
      </c>
      <c r="E101" s="173"/>
      <c r="F101" s="173"/>
      <c r="G101" s="154">
        <f t="shared" si="5"/>
        <v>0</v>
      </c>
      <c r="H101" s="154">
        <f t="shared" si="6"/>
        <v>0</v>
      </c>
      <c r="I101" s="136"/>
    </row>
    <row r="102" spans="1:9" s="72" customFormat="1" ht="17.25" customHeight="1">
      <c r="A102" s="67"/>
      <c r="B102" s="77" t="s">
        <v>137</v>
      </c>
      <c r="C102" s="74"/>
      <c r="D102" s="67"/>
      <c r="E102" s="178"/>
      <c r="F102" s="178"/>
      <c r="G102" s="159">
        <f t="shared" si="5"/>
        <v>0</v>
      </c>
      <c r="H102" s="159">
        <f t="shared" si="6"/>
        <v>0</v>
      </c>
      <c r="I102" s="136"/>
    </row>
    <row r="103" spans="1:9" s="72" customFormat="1" ht="42.75" customHeight="1">
      <c r="A103" s="30"/>
      <c r="B103" s="44" t="s">
        <v>138</v>
      </c>
      <c r="C103" s="29"/>
      <c r="D103" s="30"/>
      <c r="E103" s="168"/>
      <c r="F103" s="168"/>
      <c r="G103" s="149">
        <f t="shared" si="5"/>
        <v>0</v>
      </c>
      <c r="H103" s="149">
        <f t="shared" si="6"/>
        <v>0</v>
      </c>
      <c r="I103" s="136"/>
    </row>
    <row r="104" spans="1:9" s="72" customFormat="1" ht="54.75" customHeight="1">
      <c r="A104" s="34" t="s">
        <v>139</v>
      </c>
      <c r="B104" s="75" t="s">
        <v>140</v>
      </c>
      <c r="C104" s="33">
        <v>2</v>
      </c>
      <c r="D104" s="34" t="s">
        <v>74</v>
      </c>
      <c r="E104" s="169"/>
      <c r="F104" s="169"/>
      <c r="G104" s="150">
        <f t="shared" si="5"/>
        <v>0</v>
      </c>
      <c r="H104" s="150">
        <f t="shared" si="6"/>
        <v>0</v>
      </c>
      <c r="I104" s="136"/>
    </row>
    <row r="105" spans="1:9" s="72" customFormat="1" ht="30.75" customHeight="1">
      <c r="A105" s="43" t="s">
        <v>141</v>
      </c>
      <c r="B105" s="78" t="s">
        <v>142</v>
      </c>
      <c r="C105" s="42">
        <v>250</v>
      </c>
      <c r="D105" s="43" t="s">
        <v>15</v>
      </c>
      <c r="E105" s="173"/>
      <c r="F105" s="173"/>
      <c r="G105" s="154">
        <f t="shared" si="5"/>
        <v>0</v>
      </c>
      <c r="H105" s="154">
        <f t="shared" si="6"/>
        <v>0</v>
      </c>
      <c r="I105" s="137"/>
    </row>
    <row r="106" spans="1:9" s="80" customFormat="1" ht="29.25" customHeight="1">
      <c r="A106" s="67"/>
      <c r="B106" s="79" t="s">
        <v>143</v>
      </c>
      <c r="C106" s="74"/>
      <c r="D106" s="67"/>
      <c r="E106" s="178"/>
      <c r="F106" s="178"/>
      <c r="G106" s="159">
        <f t="shared" si="5"/>
        <v>0</v>
      </c>
      <c r="H106" s="159">
        <f t="shared" si="6"/>
        <v>0</v>
      </c>
      <c r="I106" s="138"/>
    </row>
    <row r="107" spans="1:9" s="80" customFormat="1" ht="29.25" customHeight="1">
      <c r="A107" s="67"/>
      <c r="B107" s="79" t="s">
        <v>144</v>
      </c>
      <c r="C107" s="74"/>
      <c r="D107" s="67"/>
      <c r="E107" s="178"/>
      <c r="F107" s="178"/>
      <c r="G107" s="159">
        <f t="shared" si="5"/>
        <v>0</v>
      </c>
      <c r="H107" s="159">
        <f t="shared" si="6"/>
        <v>0</v>
      </c>
      <c r="I107" s="138"/>
    </row>
    <row r="108" spans="1:9" s="80" customFormat="1">
      <c r="A108" s="67"/>
      <c r="B108" s="79" t="s">
        <v>145</v>
      </c>
      <c r="C108" s="74"/>
      <c r="D108" s="67"/>
      <c r="E108" s="178"/>
      <c r="F108" s="178"/>
      <c r="G108" s="159">
        <f t="shared" ref="G108:G136" si="7">(E108+F108)</f>
        <v>0</v>
      </c>
      <c r="H108" s="159">
        <f t="shared" si="6"/>
        <v>0</v>
      </c>
      <c r="I108" s="138"/>
    </row>
    <row r="109" spans="1:9" s="80" customFormat="1" ht="27.75" customHeight="1">
      <c r="A109" s="67"/>
      <c r="B109" s="79" t="s">
        <v>146</v>
      </c>
      <c r="C109" s="74"/>
      <c r="D109" s="67"/>
      <c r="E109" s="178"/>
      <c r="F109" s="178"/>
      <c r="G109" s="159">
        <f t="shared" si="7"/>
        <v>0</v>
      </c>
      <c r="H109" s="159">
        <f t="shared" si="6"/>
        <v>0</v>
      </c>
      <c r="I109" s="138"/>
    </row>
    <row r="110" spans="1:9" s="80" customFormat="1" ht="28.5" customHeight="1">
      <c r="A110" s="67"/>
      <c r="B110" s="79" t="s">
        <v>147</v>
      </c>
      <c r="C110" s="74"/>
      <c r="D110" s="67"/>
      <c r="E110" s="168"/>
      <c r="F110" s="168"/>
      <c r="G110" s="149">
        <f t="shared" si="7"/>
        <v>0</v>
      </c>
      <c r="H110" s="149">
        <f t="shared" si="6"/>
        <v>0</v>
      </c>
      <c r="I110" s="138"/>
    </row>
    <row r="111" spans="1:9" s="72" customFormat="1" ht="45" customHeight="1">
      <c r="A111" s="34" t="s">
        <v>148</v>
      </c>
      <c r="B111" s="81" t="s">
        <v>149</v>
      </c>
      <c r="C111" s="33">
        <v>33</v>
      </c>
      <c r="D111" s="34" t="s">
        <v>15</v>
      </c>
      <c r="E111" s="168"/>
      <c r="F111" s="168"/>
      <c r="G111" s="149">
        <f t="shared" si="7"/>
        <v>0</v>
      </c>
      <c r="H111" s="149">
        <f t="shared" si="6"/>
        <v>0</v>
      </c>
      <c r="I111" s="136"/>
    </row>
    <row r="112" spans="1:9" s="72" customFormat="1" ht="36.75" customHeight="1">
      <c r="A112" s="67" t="s">
        <v>150</v>
      </c>
      <c r="B112" s="73" t="s">
        <v>151</v>
      </c>
      <c r="C112" s="74">
        <v>33</v>
      </c>
      <c r="D112" s="67" t="s">
        <v>15</v>
      </c>
      <c r="E112" s="178"/>
      <c r="F112" s="178"/>
      <c r="G112" s="159">
        <f t="shared" si="7"/>
        <v>0</v>
      </c>
      <c r="H112" s="159">
        <f t="shared" si="6"/>
        <v>0</v>
      </c>
      <c r="I112" s="136"/>
    </row>
    <row r="113" spans="1:9" s="72" customFormat="1" ht="36.75" customHeight="1">
      <c r="A113" s="30"/>
      <c r="B113" s="44" t="s">
        <v>152</v>
      </c>
      <c r="C113" s="29"/>
      <c r="D113" s="30"/>
      <c r="E113" s="168"/>
      <c r="F113" s="168"/>
      <c r="G113" s="149">
        <f t="shared" si="7"/>
        <v>0</v>
      </c>
      <c r="H113" s="149">
        <f t="shared" si="6"/>
        <v>0</v>
      </c>
      <c r="I113" s="136"/>
    </row>
    <row r="114" spans="1:9" s="72" customFormat="1" ht="68.25" customHeight="1">
      <c r="A114" s="43" t="s">
        <v>153</v>
      </c>
      <c r="B114" s="23" t="s">
        <v>154</v>
      </c>
      <c r="C114" s="24">
        <v>11</v>
      </c>
      <c r="D114" s="25" t="s">
        <v>15</v>
      </c>
      <c r="E114" s="167"/>
      <c r="F114" s="167"/>
      <c r="G114" s="148">
        <f t="shared" si="7"/>
        <v>0</v>
      </c>
      <c r="H114" s="148">
        <f t="shared" si="6"/>
        <v>0</v>
      </c>
      <c r="I114" s="139"/>
    </row>
    <row r="115" spans="1:9" s="72" customFormat="1" ht="44.25" customHeight="1">
      <c r="A115" s="30"/>
      <c r="B115" s="44" t="s">
        <v>155</v>
      </c>
      <c r="C115" s="29"/>
      <c r="D115" s="30"/>
      <c r="E115" s="168"/>
      <c r="F115" s="168"/>
      <c r="G115" s="149">
        <f t="shared" si="7"/>
        <v>0</v>
      </c>
      <c r="H115" s="149">
        <f t="shared" si="6"/>
        <v>0</v>
      </c>
      <c r="I115" s="136"/>
    </row>
    <row r="116" spans="1:9" s="72" customFormat="1" ht="43.5" customHeight="1">
      <c r="A116" s="43" t="s">
        <v>156</v>
      </c>
      <c r="B116" s="76" t="s">
        <v>157</v>
      </c>
      <c r="C116" s="74">
        <v>10</v>
      </c>
      <c r="D116" s="67" t="s">
        <v>26</v>
      </c>
      <c r="E116" s="178"/>
      <c r="F116" s="178"/>
      <c r="G116" s="159">
        <f t="shared" si="7"/>
        <v>0</v>
      </c>
      <c r="H116" s="159">
        <f t="shared" si="6"/>
        <v>0</v>
      </c>
      <c r="I116" s="136"/>
    </row>
    <row r="117" spans="1:9" s="72" customFormat="1" ht="31.5" customHeight="1">
      <c r="A117" s="67"/>
      <c r="B117" s="79" t="s">
        <v>158</v>
      </c>
      <c r="C117" s="74"/>
      <c r="D117" s="67"/>
      <c r="E117" s="178"/>
      <c r="F117" s="178"/>
      <c r="G117" s="159">
        <f t="shared" si="7"/>
        <v>0</v>
      </c>
      <c r="H117" s="159">
        <f t="shared" si="6"/>
        <v>0</v>
      </c>
      <c r="I117" s="136"/>
    </row>
    <row r="118" spans="1:9" s="72" customFormat="1" ht="27" customHeight="1">
      <c r="A118" s="67"/>
      <c r="B118" s="79" t="s">
        <v>159</v>
      </c>
      <c r="C118" s="74"/>
      <c r="D118" s="67"/>
      <c r="E118" s="178"/>
      <c r="F118" s="178"/>
      <c r="G118" s="159">
        <f t="shared" si="7"/>
        <v>0</v>
      </c>
      <c r="H118" s="159">
        <f t="shared" si="6"/>
        <v>0</v>
      </c>
      <c r="I118" s="136"/>
    </row>
    <row r="119" spans="1:9" s="72" customFormat="1" ht="27" customHeight="1">
      <c r="A119" s="30"/>
      <c r="B119" s="82" t="s">
        <v>474</v>
      </c>
      <c r="C119" s="29"/>
      <c r="D119" s="30"/>
      <c r="E119" s="168"/>
      <c r="F119" s="168"/>
      <c r="G119" s="149">
        <f t="shared" si="7"/>
        <v>0</v>
      </c>
      <c r="H119" s="149"/>
      <c r="I119" s="136"/>
    </row>
    <row r="120" spans="1:9" s="72" customFormat="1" ht="26.4">
      <c r="A120" s="67" t="s">
        <v>160</v>
      </c>
      <c r="B120" s="83" t="s">
        <v>161</v>
      </c>
      <c r="C120" s="24">
        <v>10</v>
      </c>
      <c r="D120" s="25" t="s">
        <v>117</v>
      </c>
      <c r="E120" s="167"/>
      <c r="F120" s="167"/>
      <c r="G120" s="148">
        <f t="shared" si="7"/>
        <v>0</v>
      </c>
      <c r="H120" s="148">
        <f t="shared" ref="H120:H138" si="8">+G120*C120</f>
        <v>0</v>
      </c>
      <c r="I120" s="136"/>
    </row>
    <row r="121" spans="1:9" s="72" customFormat="1" ht="17.25" customHeight="1">
      <c r="A121" s="67"/>
      <c r="B121" s="35" t="s">
        <v>162</v>
      </c>
      <c r="C121" s="24"/>
      <c r="D121" s="25"/>
      <c r="E121" s="167"/>
      <c r="F121" s="167"/>
      <c r="G121" s="148">
        <f t="shared" si="7"/>
        <v>0</v>
      </c>
      <c r="H121" s="148">
        <f t="shared" si="8"/>
        <v>0</v>
      </c>
      <c r="I121" s="136"/>
    </row>
    <row r="122" spans="1:9" s="72" customFormat="1" ht="32.25" customHeight="1">
      <c r="A122" s="67"/>
      <c r="B122" s="35" t="s">
        <v>163</v>
      </c>
      <c r="C122" s="24"/>
      <c r="D122" s="25"/>
      <c r="E122" s="167"/>
      <c r="F122" s="167"/>
      <c r="G122" s="148">
        <f t="shared" si="7"/>
        <v>0</v>
      </c>
      <c r="H122" s="148">
        <f t="shared" si="8"/>
        <v>0</v>
      </c>
      <c r="I122" s="136"/>
    </row>
    <row r="123" spans="1:9" s="72" customFormat="1" ht="41.25" customHeight="1">
      <c r="A123" s="67"/>
      <c r="B123" s="35" t="s">
        <v>164</v>
      </c>
      <c r="C123" s="24"/>
      <c r="D123" s="25"/>
      <c r="E123" s="167"/>
      <c r="F123" s="167"/>
      <c r="G123" s="148">
        <f t="shared" si="7"/>
        <v>0</v>
      </c>
      <c r="H123" s="148">
        <f t="shared" si="8"/>
        <v>0</v>
      </c>
      <c r="I123" s="136"/>
    </row>
    <row r="124" spans="1:9" s="72" customFormat="1" ht="32.25" customHeight="1">
      <c r="A124" s="30"/>
      <c r="B124" s="44" t="s">
        <v>165</v>
      </c>
      <c r="C124" s="29"/>
      <c r="D124" s="30"/>
      <c r="E124" s="168"/>
      <c r="F124" s="168"/>
      <c r="G124" s="149">
        <f t="shared" si="7"/>
        <v>0</v>
      </c>
      <c r="H124" s="149">
        <f t="shared" si="8"/>
        <v>0</v>
      </c>
      <c r="I124" s="136"/>
    </row>
    <row r="125" spans="1:9" ht="17.25" customHeight="1">
      <c r="A125" s="43" t="s">
        <v>166</v>
      </c>
      <c r="B125" s="46" t="s">
        <v>167</v>
      </c>
      <c r="C125" s="47">
        <v>7.5</v>
      </c>
      <c r="D125" s="48" t="s">
        <v>117</v>
      </c>
      <c r="E125" s="167"/>
      <c r="F125" s="167"/>
      <c r="G125" s="148">
        <f t="shared" si="7"/>
        <v>0</v>
      </c>
      <c r="H125" s="148">
        <f t="shared" si="8"/>
        <v>0</v>
      </c>
    </row>
    <row r="126" spans="1:9" ht="30.75" customHeight="1">
      <c r="A126" s="22"/>
      <c r="B126" s="35" t="s">
        <v>168</v>
      </c>
      <c r="C126" s="47"/>
      <c r="D126" s="48"/>
      <c r="E126" s="174"/>
      <c r="F126" s="174"/>
      <c r="G126" s="155">
        <f t="shared" si="7"/>
        <v>0</v>
      </c>
      <c r="H126" s="155">
        <f t="shared" si="8"/>
        <v>0</v>
      </c>
    </row>
    <row r="127" spans="1:9" ht="45.75" customHeight="1">
      <c r="A127" s="22"/>
      <c r="B127" s="35" t="s">
        <v>169</v>
      </c>
      <c r="C127" s="47"/>
      <c r="D127" s="48"/>
      <c r="E127" s="174"/>
      <c r="F127" s="174"/>
      <c r="G127" s="155">
        <f t="shared" si="7"/>
        <v>0</v>
      </c>
      <c r="H127" s="155">
        <f t="shared" si="8"/>
        <v>0</v>
      </c>
    </row>
    <row r="128" spans="1:9" s="26" customFormat="1" ht="40.5" customHeight="1">
      <c r="A128" s="27"/>
      <c r="B128" s="28" t="s">
        <v>170</v>
      </c>
      <c r="C128" s="55"/>
      <c r="D128" s="56"/>
      <c r="E128" s="179"/>
      <c r="F128" s="179"/>
      <c r="G128" s="160">
        <f t="shared" si="7"/>
        <v>0</v>
      </c>
      <c r="H128" s="160">
        <f t="shared" si="8"/>
        <v>0</v>
      </c>
      <c r="I128" s="130"/>
    </row>
    <row r="129" spans="1:9">
      <c r="A129" s="16" t="s">
        <v>171</v>
      </c>
      <c r="B129" s="17" t="s">
        <v>172</v>
      </c>
      <c r="C129" s="36"/>
      <c r="D129" s="37"/>
      <c r="E129" s="172"/>
      <c r="F129" s="172"/>
      <c r="G129" s="153">
        <f t="shared" si="7"/>
        <v>0</v>
      </c>
      <c r="H129" s="153">
        <f t="shared" si="8"/>
        <v>0</v>
      </c>
    </row>
    <row r="130" spans="1:9" s="85" customFormat="1" ht="18.75" customHeight="1">
      <c r="A130" s="43" t="s">
        <v>515</v>
      </c>
      <c r="B130" s="84" t="s">
        <v>173</v>
      </c>
      <c r="C130" s="51">
        <v>143</v>
      </c>
      <c r="D130" s="67" t="s">
        <v>174</v>
      </c>
      <c r="E130" s="178"/>
      <c r="F130" s="178"/>
      <c r="G130" s="159">
        <f t="shared" si="7"/>
        <v>0</v>
      </c>
      <c r="H130" s="159">
        <f t="shared" si="8"/>
        <v>0</v>
      </c>
      <c r="I130" s="140"/>
    </row>
    <row r="131" spans="1:9" s="85" customFormat="1" ht="26.4">
      <c r="A131" s="67"/>
      <c r="B131" s="69" t="s">
        <v>475</v>
      </c>
      <c r="C131" s="51"/>
      <c r="D131" s="67"/>
      <c r="E131" s="180"/>
      <c r="F131" s="180"/>
      <c r="G131" s="161">
        <f t="shared" si="7"/>
        <v>0</v>
      </c>
      <c r="H131" s="161">
        <f t="shared" si="8"/>
        <v>0</v>
      </c>
      <c r="I131" s="141"/>
    </row>
    <row r="132" spans="1:9" s="85" customFormat="1" ht="15" customHeight="1">
      <c r="A132" s="30"/>
      <c r="B132" s="86"/>
      <c r="C132" s="55"/>
      <c r="D132" s="30"/>
      <c r="E132" s="181"/>
      <c r="F132" s="181"/>
      <c r="G132" s="162">
        <f t="shared" si="7"/>
        <v>0</v>
      </c>
      <c r="H132" s="162">
        <f t="shared" si="8"/>
        <v>0</v>
      </c>
      <c r="I132" s="141"/>
    </row>
    <row r="133" spans="1:9" s="85" customFormat="1" ht="19.5" customHeight="1">
      <c r="A133" s="43" t="s">
        <v>516</v>
      </c>
      <c r="B133" s="68" t="s">
        <v>175</v>
      </c>
      <c r="C133" s="51">
        <v>152</v>
      </c>
      <c r="D133" s="67" t="s">
        <v>174</v>
      </c>
      <c r="E133" s="178"/>
      <c r="F133" s="178"/>
      <c r="G133" s="159">
        <f t="shared" si="7"/>
        <v>0</v>
      </c>
      <c r="H133" s="159">
        <f t="shared" si="8"/>
        <v>0</v>
      </c>
      <c r="I133" s="140"/>
    </row>
    <row r="134" spans="1:9" s="85" customFormat="1" ht="39.6">
      <c r="A134" s="67"/>
      <c r="B134" s="87" t="s">
        <v>476</v>
      </c>
      <c r="C134" s="51"/>
      <c r="D134" s="67"/>
      <c r="E134" s="180"/>
      <c r="F134" s="180"/>
      <c r="G134" s="161">
        <f t="shared" si="7"/>
        <v>0</v>
      </c>
      <c r="H134" s="161">
        <f t="shared" si="8"/>
        <v>0</v>
      </c>
      <c r="I134" s="141"/>
    </row>
    <row r="135" spans="1:9" s="85" customFormat="1" ht="29.25" customHeight="1">
      <c r="A135" s="30"/>
      <c r="B135" s="88" t="s">
        <v>477</v>
      </c>
      <c r="C135" s="55"/>
      <c r="D135" s="30"/>
      <c r="E135" s="181"/>
      <c r="F135" s="181"/>
      <c r="G135" s="162">
        <f t="shared" si="7"/>
        <v>0</v>
      </c>
      <c r="H135" s="162">
        <f t="shared" si="8"/>
        <v>0</v>
      </c>
      <c r="I135" s="141"/>
    </row>
    <row r="136" spans="1:9" s="85" customFormat="1" ht="26.4">
      <c r="A136" s="67" t="s">
        <v>517</v>
      </c>
      <c r="B136" s="95" t="s">
        <v>479</v>
      </c>
      <c r="C136" s="51">
        <v>141</v>
      </c>
      <c r="D136" s="67" t="s">
        <v>174</v>
      </c>
      <c r="E136" s="178"/>
      <c r="F136" s="178"/>
      <c r="G136" s="159">
        <f t="shared" si="7"/>
        <v>0</v>
      </c>
      <c r="H136" s="159">
        <f t="shared" si="8"/>
        <v>0</v>
      </c>
      <c r="I136" s="141"/>
    </row>
    <row r="137" spans="1:9" s="85" customFormat="1">
      <c r="A137" s="30"/>
      <c r="B137" s="93" t="s">
        <v>478</v>
      </c>
      <c r="C137" s="55"/>
      <c r="D137" s="30"/>
      <c r="E137" s="181"/>
      <c r="F137" s="181"/>
      <c r="G137" s="162">
        <f t="shared" ref="G137:G194" si="9">(E137+F137)</f>
        <v>0</v>
      </c>
      <c r="H137" s="162">
        <f t="shared" si="8"/>
        <v>0</v>
      </c>
      <c r="I137" s="141"/>
    </row>
    <row r="138" spans="1:9" s="85" customFormat="1" ht="27.75" customHeight="1">
      <c r="A138" s="43" t="s">
        <v>518</v>
      </c>
      <c r="B138" s="91" t="s">
        <v>480</v>
      </c>
      <c r="C138" s="61">
        <v>141</v>
      </c>
      <c r="D138" s="43" t="s">
        <v>174</v>
      </c>
      <c r="E138" s="173"/>
      <c r="F138" s="173"/>
      <c r="G138" s="154">
        <f t="shared" si="9"/>
        <v>0</v>
      </c>
      <c r="H138" s="154">
        <f t="shared" si="8"/>
        <v>0</v>
      </c>
      <c r="I138" s="141"/>
    </row>
    <row r="139" spans="1:9" s="85" customFormat="1" ht="35.25" customHeight="1">
      <c r="A139" s="67"/>
      <c r="B139" s="69" t="s">
        <v>176</v>
      </c>
      <c r="C139" s="51"/>
      <c r="D139" s="67"/>
      <c r="E139" s="180"/>
      <c r="F139" s="180"/>
      <c r="G139" s="161">
        <f t="shared" si="9"/>
        <v>0</v>
      </c>
      <c r="H139" s="161">
        <f t="shared" ref="H139:H194" si="10">+G139*C139</f>
        <v>0</v>
      </c>
      <c r="I139" s="141"/>
    </row>
    <row r="140" spans="1:9" s="85" customFormat="1" ht="68.25" customHeight="1">
      <c r="A140" s="30"/>
      <c r="B140" s="89" t="s">
        <v>177</v>
      </c>
      <c r="C140" s="55"/>
      <c r="D140" s="30"/>
      <c r="E140" s="181"/>
      <c r="F140" s="181"/>
      <c r="G140" s="162">
        <f t="shared" si="9"/>
        <v>0</v>
      </c>
      <c r="H140" s="162">
        <f t="shared" si="10"/>
        <v>0</v>
      </c>
      <c r="I140" s="141"/>
    </row>
    <row r="141" spans="1:9" s="85" customFormat="1" ht="26.4">
      <c r="A141" s="90" t="s">
        <v>519</v>
      </c>
      <c r="B141" s="91" t="s">
        <v>178</v>
      </c>
      <c r="C141" s="61">
        <v>4</v>
      </c>
      <c r="D141" s="67" t="s">
        <v>174</v>
      </c>
      <c r="E141" s="182"/>
      <c r="F141" s="182"/>
      <c r="G141" s="163">
        <f t="shared" si="9"/>
        <v>0</v>
      </c>
      <c r="H141" s="163">
        <f t="shared" si="10"/>
        <v>0</v>
      </c>
      <c r="I141" s="141"/>
    </row>
    <row r="142" spans="1:9" s="85" customFormat="1" ht="27.75" customHeight="1">
      <c r="A142" s="92"/>
      <c r="B142" s="93" t="s">
        <v>179</v>
      </c>
      <c r="C142" s="55"/>
      <c r="D142" s="92"/>
      <c r="E142" s="181"/>
      <c r="F142" s="181"/>
      <c r="G142" s="162">
        <f t="shared" si="9"/>
        <v>0</v>
      </c>
      <c r="H142" s="162">
        <f t="shared" si="10"/>
        <v>0</v>
      </c>
      <c r="I142" s="141"/>
    </row>
    <row r="143" spans="1:9">
      <c r="A143" s="16" t="s">
        <v>180</v>
      </c>
      <c r="B143" s="17" t="s">
        <v>181</v>
      </c>
      <c r="C143" s="36"/>
      <c r="D143" s="37"/>
      <c r="E143" s="172"/>
      <c r="F143" s="172"/>
      <c r="G143" s="153"/>
      <c r="H143" s="153"/>
    </row>
    <row r="144" spans="1:9" s="85" customFormat="1" ht="27.75" customHeight="1">
      <c r="A144" s="67" t="s">
        <v>182</v>
      </c>
      <c r="B144" s="68" t="s">
        <v>183</v>
      </c>
      <c r="C144" s="51">
        <v>77</v>
      </c>
      <c r="D144" s="67" t="s">
        <v>174</v>
      </c>
      <c r="E144" s="180"/>
      <c r="F144" s="180"/>
      <c r="G144" s="161">
        <f t="shared" si="9"/>
        <v>0</v>
      </c>
      <c r="H144" s="161">
        <f t="shared" si="10"/>
        <v>0</v>
      </c>
      <c r="I144" s="141"/>
    </row>
    <row r="145" spans="1:9" s="85" customFormat="1" ht="26.4">
      <c r="A145" s="67"/>
      <c r="B145" s="68" t="s">
        <v>184</v>
      </c>
      <c r="C145" s="51"/>
      <c r="D145" s="67"/>
      <c r="E145" s="180"/>
      <c r="F145" s="180"/>
      <c r="G145" s="161">
        <f t="shared" si="9"/>
        <v>0</v>
      </c>
      <c r="H145" s="161">
        <f t="shared" si="10"/>
        <v>0</v>
      </c>
      <c r="I145" s="141"/>
    </row>
    <row r="146" spans="1:9" s="85" customFormat="1" ht="26.4">
      <c r="A146" s="67"/>
      <c r="B146" s="69" t="s">
        <v>185</v>
      </c>
      <c r="C146" s="51"/>
      <c r="D146" s="67"/>
      <c r="E146" s="180"/>
      <c r="F146" s="180"/>
      <c r="G146" s="161">
        <f t="shared" si="9"/>
        <v>0</v>
      </c>
      <c r="H146" s="161">
        <f t="shared" si="10"/>
        <v>0</v>
      </c>
      <c r="I146" s="141"/>
    </row>
    <row r="147" spans="1:9" s="85" customFormat="1" ht="26.4">
      <c r="A147" s="67"/>
      <c r="B147" s="69" t="s">
        <v>186</v>
      </c>
      <c r="C147" s="51"/>
      <c r="D147" s="67"/>
      <c r="E147" s="180"/>
      <c r="F147" s="180"/>
      <c r="G147" s="161">
        <f t="shared" si="9"/>
        <v>0</v>
      </c>
      <c r="H147" s="161">
        <f t="shared" si="10"/>
        <v>0</v>
      </c>
      <c r="I147" s="141"/>
    </row>
    <row r="148" spans="1:9" s="85" customFormat="1" ht="20.25" customHeight="1">
      <c r="A148" s="30"/>
      <c r="B148" s="86" t="s">
        <v>187</v>
      </c>
      <c r="C148" s="55"/>
      <c r="D148" s="30"/>
      <c r="E148" s="181"/>
      <c r="F148" s="181"/>
      <c r="G148" s="162">
        <f t="shared" si="9"/>
        <v>0</v>
      </c>
      <c r="H148" s="162">
        <f t="shared" si="10"/>
        <v>0</v>
      </c>
      <c r="I148" s="141"/>
    </row>
    <row r="149" spans="1:9" s="85" customFormat="1" ht="27.75" customHeight="1">
      <c r="A149" s="67" t="s">
        <v>188</v>
      </c>
      <c r="B149" s="68" t="s">
        <v>189</v>
      </c>
      <c r="C149" s="51">
        <v>5</v>
      </c>
      <c r="D149" s="67" t="s">
        <v>174</v>
      </c>
      <c r="E149" s="180"/>
      <c r="F149" s="180"/>
      <c r="G149" s="161">
        <f t="shared" si="9"/>
        <v>0</v>
      </c>
      <c r="H149" s="161">
        <f t="shared" si="10"/>
        <v>0</v>
      </c>
      <c r="I149" s="141"/>
    </row>
    <row r="150" spans="1:9" s="85" customFormat="1" ht="26.4">
      <c r="A150" s="67"/>
      <c r="B150" s="69" t="s">
        <v>190</v>
      </c>
      <c r="C150" s="51"/>
      <c r="D150" s="67"/>
      <c r="E150" s="180"/>
      <c r="F150" s="180"/>
      <c r="G150" s="161">
        <f t="shared" si="9"/>
        <v>0</v>
      </c>
      <c r="H150" s="161">
        <f t="shared" si="10"/>
        <v>0</v>
      </c>
      <c r="I150" s="141"/>
    </row>
    <row r="151" spans="1:9" s="85" customFormat="1" ht="26.4">
      <c r="A151" s="67"/>
      <c r="B151" s="69" t="s">
        <v>185</v>
      </c>
      <c r="C151" s="51"/>
      <c r="D151" s="67"/>
      <c r="E151" s="180"/>
      <c r="F151" s="180"/>
      <c r="G151" s="161">
        <f t="shared" si="9"/>
        <v>0</v>
      </c>
      <c r="H151" s="161">
        <f t="shared" si="10"/>
        <v>0</v>
      </c>
      <c r="I151" s="141"/>
    </row>
    <row r="152" spans="1:9" s="85" customFormat="1">
      <c r="A152" s="67"/>
      <c r="B152" s="69" t="s">
        <v>191</v>
      </c>
      <c r="C152" s="51"/>
      <c r="D152" s="67"/>
      <c r="E152" s="180"/>
      <c r="F152" s="180"/>
      <c r="G152" s="161">
        <f t="shared" si="9"/>
        <v>0</v>
      </c>
      <c r="H152" s="161">
        <f t="shared" si="10"/>
        <v>0</v>
      </c>
      <c r="I152" s="141"/>
    </row>
    <row r="153" spans="1:9" s="85" customFormat="1" ht="26.4">
      <c r="A153" s="30"/>
      <c r="B153" s="86" t="s">
        <v>192</v>
      </c>
      <c r="C153" s="55"/>
      <c r="D153" s="30"/>
      <c r="E153" s="181"/>
      <c r="F153" s="181"/>
      <c r="G153" s="162">
        <f t="shared" si="9"/>
        <v>0</v>
      </c>
      <c r="H153" s="162">
        <f t="shared" si="10"/>
        <v>0</v>
      </c>
      <c r="I153" s="141"/>
    </row>
    <row r="154" spans="1:9" s="85" customFormat="1" ht="27.75" customHeight="1">
      <c r="A154" s="67" t="s">
        <v>193</v>
      </c>
      <c r="B154" s="68" t="s">
        <v>194</v>
      </c>
      <c r="C154" s="51">
        <f>4*3.45*0.7+1.2*1.33</f>
        <v>11.256</v>
      </c>
      <c r="D154" s="67" t="s">
        <v>174</v>
      </c>
      <c r="E154" s="180"/>
      <c r="F154" s="180"/>
      <c r="G154" s="161">
        <f t="shared" si="9"/>
        <v>0</v>
      </c>
      <c r="H154" s="161">
        <f t="shared" si="10"/>
        <v>0</v>
      </c>
      <c r="I154" s="141"/>
    </row>
    <row r="155" spans="1:9" s="85" customFormat="1" ht="27.75" customHeight="1">
      <c r="A155" s="67"/>
      <c r="B155" s="69" t="s">
        <v>190</v>
      </c>
      <c r="C155" s="94"/>
      <c r="D155" s="67"/>
      <c r="E155" s="180"/>
      <c r="F155" s="180"/>
      <c r="G155" s="161">
        <f t="shared" si="9"/>
        <v>0</v>
      </c>
      <c r="H155" s="161">
        <f t="shared" si="10"/>
        <v>0</v>
      </c>
      <c r="I155" s="141"/>
    </row>
    <row r="156" spans="1:9" s="85" customFormat="1" ht="27.75" customHeight="1">
      <c r="A156" s="67"/>
      <c r="B156" s="69" t="s">
        <v>195</v>
      </c>
      <c r="C156" s="51"/>
      <c r="D156" s="67"/>
      <c r="E156" s="180"/>
      <c r="F156" s="180"/>
      <c r="G156" s="161">
        <f t="shared" si="9"/>
        <v>0</v>
      </c>
      <c r="H156" s="161">
        <f t="shared" si="10"/>
        <v>0</v>
      </c>
      <c r="I156" s="141"/>
    </row>
    <row r="157" spans="1:9" s="85" customFormat="1">
      <c r="A157" s="30"/>
      <c r="B157" s="86" t="s">
        <v>196</v>
      </c>
      <c r="C157" s="55"/>
      <c r="D157" s="30"/>
      <c r="E157" s="181"/>
      <c r="F157" s="181"/>
      <c r="G157" s="162">
        <f t="shared" si="9"/>
        <v>0</v>
      </c>
      <c r="H157" s="162">
        <f t="shared" si="10"/>
        <v>0</v>
      </c>
      <c r="I157" s="141"/>
    </row>
    <row r="158" spans="1:9" s="85" customFormat="1" ht="27.75" customHeight="1">
      <c r="A158" s="67" t="s">
        <v>197</v>
      </c>
      <c r="B158" s="95" t="s">
        <v>198</v>
      </c>
      <c r="C158" s="51">
        <f>1.55*3.45</f>
        <v>5.3475000000000001</v>
      </c>
      <c r="D158" s="67" t="s">
        <v>174</v>
      </c>
      <c r="E158" s="180"/>
      <c r="F158" s="180"/>
      <c r="G158" s="161">
        <f t="shared" si="9"/>
        <v>0</v>
      </c>
      <c r="H158" s="161">
        <f t="shared" si="10"/>
        <v>0</v>
      </c>
      <c r="I158" s="141"/>
    </row>
    <row r="159" spans="1:9" s="58" customFormat="1" ht="30" customHeight="1">
      <c r="A159" s="45"/>
      <c r="B159" s="59" t="s">
        <v>199</v>
      </c>
      <c r="C159" s="51"/>
      <c r="D159" s="52"/>
      <c r="E159" s="175"/>
      <c r="F159" s="175"/>
      <c r="G159" s="156">
        <f t="shared" si="9"/>
        <v>0</v>
      </c>
      <c r="H159" s="156">
        <f t="shared" si="10"/>
        <v>0</v>
      </c>
      <c r="I159" s="135"/>
    </row>
    <row r="160" spans="1:9" s="4" customFormat="1" ht="26.4">
      <c r="A160" s="45"/>
      <c r="B160" s="50" t="s">
        <v>200</v>
      </c>
      <c r="C160" s="51"/>
      <c r="D160" s="56"/>
      <c r="E160" s="175"/>
      <c r="F160" s="175"/>
      <c r="G160" s="156">
        <f t="shared" si="9"/>
        <v>0</v>
      </c>
      <c r="H160" s="156">
        <f t="shared" si="10"/>
        <v>0</v>
      </c>
      <c r="I160" s="130"/>
    </row>
    <row r="161" spans="1:9" s="85" customFormat="1" ht="26.4">
      <c r="A161" s="43" t="s">
        <v>201</v>
      </c>
      <c r="B161" s="91" t="s">
        <v>202</v>
      </c>
      <c r="C161" s="61">
        <f>5.9*3.45+5.4*1+2*18.4*3.45-4+2*2.73*3.45+1.23*3+5.17*1+10.5*3.45+2.36</f>
        <v>214.99699999999999</v>
      </c>
      <c r="D161" s="67" t="s">
        <v>174</v>
      </c>
      <c r="E161" s="182"/>
      <c r="F161" s="182"/>
      <c r="G161" s="163">
        <f t="shared" si="9"/>
        <v>0</v>
      </c>
      <c r="H161" s="163">
        <f t="shared" si="10"/>
        <v>0</v>
      </c>
      <c r="I161" s="141"/>
    </row>
    <row r="162" spans="1:9" s="85" customFormat="1" ht="26.4">
      <c r="A162" s="92"/>
      <c r="B162" s="93" t="s">
        <v>203</v>
      </c>
      <c r="C162" s="55"/>
      <c r="D162" s="30"/>
      <c r="E162" s="181"/>
      <c r="F162" s="181"/>
      <c r="G162" s="162">
        <f t="shared" si="9"/>
        <v>0</v>
      </c>
      <c r="H162" s="162">
        <f t="shared" si="10"/>
        <v>0</v>
      </c>
      <c r="I162" s="141"/>
    </row>
    <row r="163" spans="1:9" s="85" customFormat="1" ht="27.75" customHeight="1">
      <c r="A163" s="67" t="s">
        <v>204</v>
      </c>
      <c r="B163" s="95" t="s">
        <v>205</v>
      </c>
      <c r="C163" s="51">
        <f>3.7*1.5+8.5*2.2</f>
        <v>24.250000000000004</v>
      </c>
      <c r="D163" s="67" t="s">
        <v>174</v>
      </c>
      <c r="E163" s="180"/>
      <c r="F163" s="180"/>
      <c r="G163" s="161">
        <f t="shared" si="9"/>
        <v>0</v>
      </c>
      <c r="H163" s="161">
        <f t="shared" si="10"/>
        <v>0</v>
      </c>
      <c r="I163" s="141"/>
    </row>
    <row r="164" spans="1:9" s="85" customFormat="1" ht="27.75" customHeight="1">
      <c r="A164" s="92"/>
      <c r="B164" s="93" t="s">
        <v>520</v>
      </c>
      <c r="C164" s="55"/>
      <c r="D164" s="56"/>
      <c r="E164" s="181"/>
      <c r="F164" s="181"/>
      <c r="G164" s="162">
        <f t="shared" si="9"/>
        <v>0</v>
      </c>
      <c r="H164" s="162">
        <f t="shared" si="10"/>
        <v>0</v>
      </c>
      <c r="I164" s="141"/>
    </row>
    <row r="165" spans="1:9" s="85" customFormat="1" ht="39.6">
      <c r="A165" s="67" t="s">
        <v>206</v>
      </c>
      <c r="B165" s="68" t="s">
        <v>207</v>
      </c>
      <c r="C165" s="51">
        <v>45</v>
      </c>
      <c r="D165" s="198" t="s">
        <v>117</v>
      </c>
      <c r="E165" s="180"/>
      <c r="F165" s="180"/>
      <c r="G165" s="161">
        <f t="shared" si="9"/>
        <v>0</v>
      </c>
      <c r="H165" s="161">
        <f t="shared" si="10"/>
        <v>0</v>
      </c>
      <c r="I165" s="141"/>
    </row>
    <row r="166" spans="1:9" s="85" customFormat="1" ht="66">
      <c r="A166" s="30"/>
      <c r="B166" s="89" t="s">
        <v>208</v>
      </c>
      <c r="C166" s="55"/>
      <c r="D166" s="30"/>
      <c r="E166" s="181"/>
      <c r="F166" s="181"/>
      <c r="G166" s="162">
        <f t="shared" si="9"/>
        <v>0</v>
      </c>
      <c r="H166" s="162">
        <f t="shared" si="10"/>
        <v>0</v>
      </c>
      <c r="I166" s="141"/>
    </row>
    <row r="167" spans="1:9" s="85" customFormat="1" ht="26.4">
      <c r="A167" s="34" t="s">
        <v>209</v>
      </c>
      <c r="B167" s="96" t="s">
        <v>210</v>
      </c>
      <c r="C167" s="97">
        <v>180</v>
      </c>
      <c r="D167" s="34" t="s">
        <v>174</v>
      </c>
      <c r="E167" s="183"/>
      <c r="F167" s="183"/>
      <c r="G167" s="164">
        <f t="shared" si="9"/>
        <v>0</v>
      </c>
      <c r="H167" s="164">
        <f t="shared" si="10"/>
        <v>0</v>
      </c>
      <c r="I167" s="141"/>
    </row>
    <row r="168" spans="1:9" s="85" customFormat="1" ht="26.4">
      <c r="A168" s="34" t="s">
        <v>211</v>
      </c>
      <c r="B168" s="96" t="s">
        <v>212</v>
      </c>
      <c r="C168" s="97">
        <f>21*0.4</f>
        <v>8.4</v>
      </c>
      <c r="D168" s="34" t="s">
        <v>174</v>
      </c>
      <c r="E168" s="183"/>
      <c r="F168" s="183"/>
      <c r="G168" s="164">
        <f t="shared" si="9"/>
        <v>0</v>
      </c>
      <c r="H168" s="164">
        <f t="shared" si="10"/>
        <v>0</v>
      </c>
      <c r="I168" s="141"/>
    </row>
    <row r="169" spans="1:9" s="85" customFormat="1">
      <c r="A169" s="30" t="s">
        <v>213</v>
      </c>
      <c r="B169" s="89" t="s">
        <v>214</v>
      </c>
      <c r="C169" s="55">
        <f>32+10+4.5+3</f>
        <v>49.5</v>
      </c>
      <c r="D169" s="30" t="s">
        <v>117</v>
      </c>
      <c r="E169" s="181"/>
      <c r="F169" s="181"/>
      <c r="G169" s="162">
        <f t="shared" si="9"/>
        <v>0</v>
      </c>
      <c r="H169" s="162">
        <f t="shared" si="10"/>
        <v>0</v>
      </c>
      <c r="I169" s="141"/>
    </row>
    <row r="170" spans="1:9">
      <c r="A170" s="16" t="s">
        <v>215</v>
      </c>
      <c r="B170" s="17" t="s">
        <v>216</v>
      </c>
      <c r="C170" s="36"/>
      <c r="D170" s="37"/>
      <c r="E170" s="172"/>
      <c r="F170" s="172"/>
      <c r="G170" s="153">
        <f t="shared" si="9"/>
        <v>0</v>
      </c>
      <c r="H170" s="153">
        <f t="shared" si="10"/>
        <v>0</v>
      </c>
    </row>
    <row r="171" spans="1:9" s="85" customFormat="1" ht="26.4">
      <c r="A171" s="98" t="s">
        <v>217</v>
      </c>
      <c r="B171" s="91" t="s">
        <v>218</v>
      </c>
      <c r="C171" s="61">
        <f>C167+C168+C161+2*C158+2*C144+20</f>
        <v>588.09199999999998</v>
      </c>
      <c r="D171" s="67" t="s">
        <v>174</v>
      </c>
      <c r="E171" s="180"/>
      <c r="F171" s="180"/>
      <c r="G171" s="161">
        <f t="shared" si="9"/>
        <v>0</v>
      </c>
      <c r="H171" s="161">
        <f t="shared" si="10"/>
        <v>0</v>
      </c>
      <c r="I171" s="141"/>
    </row>
    <row r="172" spans="1:9" s="85" customFormat="1" ht="66">
      <c r="A172" s="99"/>
      <c r="B172" s="100" t="s">
        <v>219</v>
      </c>
      <c r="C172" s="51"/>
      <c r="D172" s="67"/>
      <c r="E172" s="180"/>
      <c r="F172" s="180"/>
      <c r="G172" s="161">
        <f t="shared" si="9"/>
        <v>0</v>
      </c>
      <c r="H172" s="161">
        <f t="shared" si="10"/>
        <v>0</v>
      </c>
      <c r="I172" s="141"/>
    </row>
    <row r="173" spans="1:9" s="85" customFormat="1" ht="27" customHeight="1">
      <c r="A173" s="92"/>
      <c r="B173" s="93" t="s">
        <v>220</v>
      </c>
      <c r="C173" s="55"/>
      <c r="D173" s="30"/>
      <c r="E173" s="181"/>
      <c r="F173" s="181"/>
      <c r="G173" s="162">
        <f t="shared" si="9"/>
        <v>0</v>
      </c>
      <c r="H173" s="162">
        <f t="shared" si="10"/>
        <v>0</v>
      </c>
      <c r="I173" s="141"/>
    </row>
    <row r="174" spans="1:9" s="85" customFormat="1" ht="27.75" customHeight="1">
      <c r="A174" s="43" t="s">
        <v>221</v>
      </c>
      <c r="B174" s="91" t="s">
        <v>222</v>
      </c>
      <c r="C174" s="61">
        <f>4.13+0.2*8.13+3.5+0.2*8</f>
        <v>10.856</v>
      </c>
      <c r="D174" s="43" t="s">
        <v>174</v>
      </c>
      <c r="E174" s="182"/>
      <c r="F174" s="182"/>
      <c r="G174" s="163">
        <f t="shared" si="9"/>
        <v>0</v>
      </c>
      <c r="H174" s="163">
        <f t="shared" si="10"/>
        <v>0</v>
      </c>
      <c r="I174" s="141"/>
    </row>
    <row r="175" spans="1:9" s="85" customFormat="1">
      <c r="A175" s="67"/>
      <c r="B175" s="100" t="s">
        <v>223</v>
      </c>
      <c r="C175" s="51"/>
      <c r="D175" s="67"/>
      <c r="E175" s="180"/>
      <c r="F175" s="180"/>
      <c r="G175" s="161">
        <f t="shared" si="9"/>
        <v>0</v>
      </c>
      <c r="H175" s="161">
        <f t="shared" si="10"/>
        <v>0</v>
      </c>
      <c r="I175" s="141"/>
    </row>
    <row r="176" spans="1:9" s="85" customFormat="1" ht="52.8">
      <c r="A176" s="67"/>
      <c r="B176" s="100" t="s">
        <v>224</v>
      </c>
      <c r="C176" s="51"/>
      <c r="D176" s="67"/>
      <c r="E176" s="180"/>
      <c r="F176" s="180"/>
      <c r="G176" s="161">
        <f t="shared" si="9"/>
        <v>0</v>
      </c>
      <c r="H176" s="161">
        <f t="shared" si="10"/>
        <v>0</v>
      </c>
      <c r="I176" s="141"/>
    </row>
    <row r="177" spans="1:9" s="85" customFormat="1" ht="27.75" customHeight="1">
      <c r="A177" s="30"/>
      <c r="B177" s="93" t="s">
        <v>225</v>
      </c>
      <c r="C177" s="55"/>
      <c r="D177" s="30"/>
      <c r="E177" s="181"/>
      <c r="F177" s="181"/>
      <c r="G177" s="162">
        <f t="shared" si="9"/>
        <v>0</v>
      </c>
      <c r="H177" s="162">
        <f t="shared" si="10"/>
        <v>0</v>
      </c>
      <c r="I177" s="141"/>
    </row>
    <row r="178" spans="1:9" s="85" customFormat="1" ht="39.6">
      <c r="A178" s="67" t="s">
        <v>226</v>
      </c>
      <c r="B178" s="68" t="s">
        <v>470</v>
      </c>
      <c r="C178" s="51">
        <f>8.3*2.2+7.2*2.2</f>
        <v>34.1</v>
      </c>
      <c r="D178" s="67" t="s">
        <v>174</v>
      </c>
      <c r="E178" s="184"/>
      <c r="F178" s="180"/>
      <c r="G178" s="161">
        <f t="shared" si="9"/>
        <v>0</v>
      </c>
      <c r="H178" s="161">
        <f t="shared" si="10"/>
        <v>0</v>
      </c>
      <c r="I178" s="141"/>
    </row>
    <row r="179" spans="1:9" s="85" customFormat="1">
      <c r="A179" s="67"/>
      <c r="B179" s="69" t="s">
        <v>227</v>
      </c>
      <c r="C179" s="51"/>
      <c r="D179" s="67"/>
      <c r="E179" s="180"/>
      <c r="F179" s="180"/>
      <c r="G179" s="161">
        <f t="shared" si="9"/>
        <v>0</v>
      </c>
      <c r="H179" s="161">
        <f t="shared" si="10"/>
        <v>0</v>
      </c>
      <c r="I179" s="141"/>
    </row>
    <row r="180" spans="1:9" s="85" customFormat="1" ht="26.4">
      <c r="A180" s="67"/>
      <c r="B180" s="69" t="s">
        <v>228</v>
      </c>
      <c r="C180" s="51"/>
      <c r="D180" s="67"/>
      <c r="E180" s="180"/>
      <c r="F180" s="180"/>
      <c r="G180" s="161">
        <f t="shared" si="9"/>
        <v>0</v>
      </c>
      <c r="H180" s="161">
        <f t="shared" si="10"/>
        <v>0</v>
      </c>
      <c r="I180" s="141"/>
    </row>
    <row r="181" spans="1:9" s="85" customFormat="1" ht="26.4">
      <c r="A181" s="30"/>
      <c r="B181" s="86" t="s">
        <v>229</v>
      </c>
      <c r="C181" s="55"/>
      <c r="D181" s="30"/>
      <c r="E181" s="181"/>
      <c r="F181" s="181"/>
      <c r="G181" s="162">
        <f t="shared" si="9"/>
        <v>0</v>
      </c>
      <c r="H181" s="162">
        <f t="shared" si="10"/>
        <v>0</v>
      </c>
      <c r="I181" s="141"/>
    </row>
    <row r="182" spans="1:9" s="85" customFormat="1" ht="15">
      <c r="A182" s="67" t="s">
        <v>230</v>
      </c>
      <c r="B182" s="68" t="s">
        <v>471</v>
      </c>
      <c r="C182" s="51">
        <v>179.18</v>
      </c>
      <c r="D182" s="67" t="s">
        <v>174</v>
      </c>
      <c r="E182" s="184"/>
      <c r="F182" s="180"/>
      <c r="G182" s="161">
        <f t="shared" si="9"/>
        <v>0</v>
      </c>
      <c r="H182" s="161">
        <f t="shared" si="10"/>
        <v>0</v>
      </c>
      <c r="I182" s="141"/>
    </row>
    <row r="183" spans="1:9" s="85" customFormat="1" ht="26.4">
      <c r="A183" s="67"/>
      <c r="B183" s="69" t="s">
        <v>231</v>
      </c>
      <c r="C183" s="51"/>
      <c r="D183" s="67"/>
      <c r="E183" s="180"/>
      <c r="F183" s="180"/>
      <c r="G183" s="161">
        <f t="shared" si="9"/>
        <v>0</v>
      </c>
      <c r="H183" s="161">
        <f t="shared" si="10"/>
        <v>0</v>
      </c>
      <c r="I183" s="142"/>
    </row>
    <row r="184" spans="1:9" s="85" customFormat="1">
      <c r="A184" s="67"/>
      <c r="B184" s="69" t="s">
        <v>227</v>
      </c>
      <c r="C184" s="51"/>
      <c r="D184" s="67"/>
      <c r="E184" s="180"/>
      <c r="F184" s="180"/>
      <c r="G184" s="161">
        <f t="shared" si="9"/>
        <v>0</v>
      </c>
      <c r="H184" s="161">
        <f t="shared" si="10"/>
        <v>0</v>
      </c>
      <c r="I184" s="141"/>
    </row>
    <row r="185" spans="1:9" s="85" customFormat="1">
      <c r="A185" s="30"/>
      <c r="B185" s="86" t="s">
        <v>232</v>
      </c>
      <c r="C185" s="55"/>
      <c r="D185" s="30"/>
      <c r="E185" s="181"/>
      <c r="F185" s="181"/>
      <c r="G185" s="162">
        <f t="shared" si="9"/>
        <v>0</v>
      </c>
      <c r="H185" s="162">
        <f t="shared" si="10"/>
        <v>0</v>
      </c>
      <c r="I185" s="141"/>
    </row>
    <row r="186" spans="1:9" s="85" customFormat="1">
      <c r="A186" s="67" t="s">
        <v>233</v>
      </c>
      <c r="B186" s="68" t="s">
        <v>234</v>
      </c>
      <c r="C186" s="51">
        <v>110</v>
      </c>
      <c r="D186" s="67" t="s">
        <v>117</v>
      </c>
      <c r="E186" s="180"/>
      <c r="F186" s="180"/>
      <c r="G186" s="161">
        <f t="shared" si="9"/>
        <v>0</v>
      </c>
      <c r="H186" s="161">
        <f t="shared" si="10"/>
        <v>0</v>
      </c>
      <c r="I186" s="141"/>
    </row>
    <row r="187" spans="1:9" s="85" customFormat="1" ht="26.4">
      <c r="A187" s="67"/>
      <c r="B187" s="69" t="s">
        <v>235</v>
      </c>
      <c r="C187" s="51"/>
      <c r="D187" s="67"/>
      <c r="E187" s="180"/>
      <c r="F187" s="180"/>
      <c r="G187" s="161">
        <f t="shared" si="9"/>
        <v>0</v>
      </c>
      <c r="H187" s="161">
        <f t="shared" si="10"/>
        <v>0</v>
      </c>
      <c r="I187" s="141"/>
    </row>
    <row r="188" spans="1:9" s="85" customFormat="1" ht="52.8">
      <c r="A188" s="30"/>
      <c r="B188" s="86" t="s">
        <v>236</v>
      </c>
      <c r="C188" s="55"/>
      <c r="D188" s="30"/>
      <c r="E188" s="181"/>
      <c r="F188" s="181"/>
      <c r="G188" s="162">
        <f t="shared" si="9"/>
        <v>0</v>
      </c>
      <c r="H188" s="162">
        <f t="shared" si="10"/>
        <v>0</v>
      </c>
      <c r="I188" s="141"/>
    </row>
    <row r="189" spans="1:9" s="85" customFormat="1" ht="26.4">
      <c r="A189" s="67" t="s">
        <v>237</v>
      </c>
      <c r="B189" s="68" t="s">
        <v>238</v>
      </c>
      <c r="C189" s="51">
        <f>4*1.7</f>
        <v>6.8</v>
      </c>
      <c r="D189" s="67" t="s">
        <v>117</v>
      </c>
      <c r="E189" s="180"/>
      <c r="F189" s="180"/>
      <c r="G189" s="161">
        <f t="shared" si="9"/>
        <v>0</v>
      </c>
      <c r="H189" s="161">
        <f t="shared" si="10"/>
        <v>0</v>
      </c>
      <c r="I189" s="141"/>
    </row>
    <row r="190" spans="1:9" s="85" customFormat="1" ht="26.4">
      <c r="A190" s="67"/>
      <c r="B190" s="69" t="s">
        <v>231</v>
      </c>
      <c r="C190" s="51"/>
      <c r="D190" s="67"/>
      <c r="E190" s="180"/>
      <c r="F190" s="180"/>
      <c r="G190" s="161">
        <f t="shared" si="9"/>
        <v>0</v>
      </c>
      <c r="H190" s="161">
        <f t="shared" si="10"/>
        <v>0</v>
      </c>
      <c r="I190" s="141"/>
    </row>
    <row r="191" spans="1:9" s="85" customFormat="1">
      <c r="A191" s="30"/>
      <c r="B191" s="86" t="s">
        <v>232</v>
      </c>
      <c r="C191" s="55"/>
      <c r="D191" s="30"/>
      <c r="E191" s="181"/>
      <c r="F191" s="181"/>
      <c r="G191" s="162">
        <f t="shared" si="9"/>
        <v>0</v>
      </c>
      <c r="H191" s="162">
        <f t="shared" si="10"/>
        <v>0</v>
      </c>
      <c r="I191" s="141"/>
    </row>
    <row r="192" spans="1:9" s="85" customFormat="1" ht="26.4">
      <c r="A192" s="67" t="s">
        <v>239</v>
      </c>
      <c r="B192" s="68" t="s">
        <v>240</v>
      </c>
      <c r="C192" s="51">
        <f>5.17+5.4</f>
        <v>10.57</v>
      </c>
      <c r="D192" s="67" t="s">
        <v>117</v>
      </c>
      <c r="E192" s="180"/>
      <c r="F192" s="180"/>
      <c r="G192" s="161">
        <f t="shared" si="9"/>
        <v>0</v>
      </c>
      <c r="H192" s="161">
        <f t="shared" si="10"/>
        <v>0</v>
      </c>
      <c r="I192" s="141"/>
    </row>
    <row r="193" spans="1:9" s="85" customFormat="1" ht="26.4">
      <c r="A193" s="67"/>
      <c r="B193" s="69" t="s">
        <v>231</v>
      </c>
      <c r="C193" s="51"/>
      <c r="D193" s="67"/>
      <c r="E193" s="180"/>
      <c r="F193" s="180"/>
      <c r="G193" s="161">
        <f t="shared" si="9"/>
        <v>0</v>
      </c>
      <c r="H193" s="161">
        <f t="shared" si="10"/>
        <v>0</v>
      </c>
      <c r="I193" s="141"/>
    </row>
    <row r="194" spans="1:9" s="85" customFormat="1">
      <c r="A194" s="30"/>
      <c r="B194" s="86" t="s">
        <v>232</v>
      </c>
      <c r="C194" s="55"/>
      <c r="D194" s="30"/>
      <c r="E194" s="181"/>
      <c r="F194" s="181"/>
      <c r="G194" s="162">
        <f t="shared" si="9"/>
        <v>0</v>
      </c>
      <c r="H194" s="162">
        <f t="shared" si="10"/>
        <v>0</v>
      </c>
      <c r="I194" s="141"/>
    </row>
    <row r="195" spans="1:9">
      <c r="A195" s="16" t="s">
        <v>243</v>
      </c>
      <c r="B195" s="17" t="s">
        <v>244</v>
      </c>
      <c r="C195" s="36"/>
      <c r="D195" s="37"/>
      <c r="E195" s="172"/>
      <c r="F195" s="172"/>
      <c r="G195" s="153">
        <f t="shared" ref="G195:G212" si="11">(E195+F195)</f>
        <v>0</v>
      </c>
      <c r="H195" s="153"/>
      <c r="I195" s="144"/>
    </row>
    <row r="196" spans="1:9" s="85" customFormat="1" ht="26.4">
      <c r="A196" s="34" t="s">
        <v>245</v>
      </c>
      <c r="B196" s="103" t="s">
        <v>246</v>
      </c>
      <c r="C196" s="33">
        <v>1</v>
      </c>
      <c r="D196" s="105" t="s">
        <v>241</v>
      </c>
      <c r="E196" s="183"/>
      <c r="F196" s="183"/>
      <c r="G196" s="164">
        <f t="shared" si="11"/>
        <v>0</v>
      </c>
      <c r="H196" s="164">
        <f>+G196*C196</f>
        <v>0</v>
      </c>
      <c r="I196" s="141"/>
    </row>
    <row r="197" spans="1:9" s="85" customFormat="1" ht="26.4">
      <c r="A197" s="34" t="s">
        <v>247</v>
      </c>
      <c r="B197" s="103" t="s">
        <v>248</v>
      </c>
      <c r="C197" s="33">
        <v>1</v>
      </c>
      <c r="D197" s="105" t="s">
        <v>241</v>
      </c>
      <c r="E197" s="183"/>
      <c r="F197" s="183"/>
      <c r="G197" s="164">
        <f t="shared" si="11"/>
        <v>0</v>
      </c>
      <c r="H197" s="164">
        <f t="shared" ref="H197:H208" si="12">+G197*C197</f>
        <v>0</v>
      </c>
      <c r="I197" s="141"/>
    </row>
    <row r="198" spans="1:9" s="85" customFormat="1">
      <c r="A198" s="34" t="s">
        <v>249</v>
      </c>
      <c r="B198" s="103" t="s">
        <v>250</v>
      </c>
      <c r="C198" s="33">
        <v>1</v>
      </c>
      <c r="D198" s="105" t="s">
        <v>241</v>
      </c>
      <c r="E198" s="183"/>
      <c r="F198" s="183"/>
      <c r="G198" s="164">
        <f t="shared" si="11"/>
        <v>0</v>
      </c>
      <c r="H198" s="164">
        <f t="shared" si="12"/>
        <v>0</v>
      </c>
      <c r="I198" s="141"/>
    </row>
    <row r="199" spans="1:9" s="85" customFormat="1">
      <c r="A199" s="34" t="s">
        <v>251</v>
      </c>
      <c r="B199" s="103" t="s">
        <v>252</v>
      </c>
      <c r="C199" s="33">
        <v>2</v>
      </c>
      <c r="D199" s="105" t="s">
        <v>241</v>
      </c>
      <c r="E199" s="183"/>
      <c r="F199" s="183"/>
      <c r="G199" s="164">
        <f t="shared" si="11"/>
        <v>0</v>
      </c>
      <c r="H199" s="164">
        <f t="shared" si="12"/>
        <v>0</v>
      </c>
      <c r="I199" s="141"/>
    </row>
    <row r="200" spans="1:9" s="85" customFormat="1">
      <c r="A200" s="34" t="s">
        <v>253</v>
      </c>
      <c r="B200" s="103" t="s">
        <v>254</v>
      </c>
      <c r="C200" s="33">
        <v>2</v>
      </c>
      <c r="D200" s="105" t="s">
        <v>241</v>
      </c>
      <c r="E200" s="183"/>
      <c r="F200" s="183"/>
      <c r="G200" s="164">
        <f t="shared" si="11"/>
        <v>0</v>
      </c>
      <c r="H200" s="164">
        <f t="shared" si="12"/>
        <v>0</v>
      </c>
      <c r="I200" s="141"/>
    </row>
    <row r="201" spans="1:9" s="85" customFormat="1" ht="26.4">
      <c r="A201" s="34" t="s">
        <v>255</v>
      </c>
      <c r="B201" s="134" t="s">
        <v>482</v>
      </c>
      <c r="C201" s="33">
        <v>3</v>
      </c>
      <c r="D201" s="105" t="s">
        <v>241</v>
      </c>
      <c r="E201" s="183"/>
      <c r="F201" s="183"/>
      <c r="G201" s="164">
        <f t="shared" si="11"/>
        <v>0</v>
      </c>
      <c r="H201" s="164">
        <f t="shared" si="12"/>
        <v>0</v>
      </c>
      <c r="I201" s="141"/>
    </row>
    <row r="202" spans="1:9" s="85" customFormat="1">
      <c r="A202" s="34" t="s">
        <v>256</v>
      </c>
      <c r="B202" s="103" t="s">
        <v>257</v>
      </c>
      <c r="C202" s="33">
        <v>1</v>
      </c>
      <c r="D202" s="105" t="s">
        <v>241</v>
      </c>
      <c r="E202" s="183"/>
      <c r="F202" s="183"/>
      <c r="G202" s="164">
        <f t="shared" si="11"/>
        <v>0</v>
      </c>
      <c r="H202" s="164">
        <f t="shared" si="12"/>
        <v>0</v>
      </c>
      <c r="I202" s="141"/>
    </row>
    <row r="203" spans="1:9" s="85" customFormat="1">
      <c r="A203" s="34" t="s">
        <v>258</v>
      </c>
      <c r="B203" s="103" t="s">
        <v>259</v>
      </c>
      <c r="C203" s="33">
        <v>2</v>
      </c>
      <c r="D203" s="105" t="s">
        <v>241</v>
      </c>
      <c r="E203" s="183"/>
      <c r="F203" s="183"/>
      <c r="G203" s="164">
        <f t="shared" si="11"/>
        <v>0</v>
      </c>
      <c r="H203" s="164">
        <f t="shared" si="12"/>
        <v>0</v>
      </c>
      <c r="I203" s="141"/>
    </row>
    <row r="204" spans="1:9" s="85" customFormat="1">
      <c r="A204" s="34" t="s">
        <v>260</v>
      </c>
      <c r="B204" s="103" t="s">
        <v>261</v>
      </c>
      <c r="C204" s="33">
        <v>4</v>
      </c>
      <c r="D204" s="105" t="s">
        <v>241</v>
      </c>
      <c r="E204" s="183"/>
      <c r="F204" s="183"/>
      <c r="G204" s="164">
        <f t="shared" si="11"/>
        <v>0</v>
      </c>
      <c r="H204" s="164">
        <f t="shared" si="12"/>
        <v>0</v>
      </c>
      <c r="I204" s="141"/>
    </row>
    <row r="205" spans="1:9" s="85" customFormat="1">
      <c r="A205" s="34" t="s">
        <v>262</v>
      </c>
      <c r="B205" s="103" t="s">
        <v>263</v>
      </c>
      <c r="C205" s="33">
        <v>1</v>
      </c>
      <c r="D205" s="105" t="s">
        <v>26</v>
      </c>
      <c r="E205" s="183"/>
      <c r="F205" s="183"/>
      <c r="G205" s="164">
        <f t="shared" si="11"/>
        <v>0</v>
      </c>
      <c r="H205" s="164">
        <f t="shared" si="12"/>
        <v>0</v>
      </c>
      <c r="I205" s="141"/>
    </row>
    <row r="206" spans="1:9" s="85" customFormat="1">
      <c r="A206" s="34" t="s">
        <v>264</v>
      </c>
      <c r="B206" s="103" t="s">
        <v>265</v>
      </c>
      <c r="C206" s="33">
        <v>1</v>
      </c>
      <c r="D206" s="105" t="s">
        <v>26</v>
      </c>
      <c r="E206" s="183"/>
      <c r="F206" s="183"/>
      <c r="G206" s="164">
        <f t="shared" si="11"/>
        <v>0</v>
      </c>
      <c r="H206" s="164">
        <f t="shared" si="12"/>
        <v>0</v>
      </c>
      <c r="I206" s="141"/>
    </row>
    <row r="207" spans="1:9" s="85" customFormat="1">
      <c r="A207" s="34" t="s">
        <v>266</v>
      </c>
      <c r="B207" s="103" t="s">
        <v>267</v>
      </c>
      <c r="C207" s="33">
        <v>2</v>
      </c>
      <c r="D207" s="105" t="s">
        <v>26</v>
      </c>
      <c r="E207" s="183"/>
      <c r="F207" s="183"/>
      <c r="G207" s="164">
        <f t="shared" si="11"/>
        <v>0</v>
      </c>
      <c r="H207" s="164">
        <f t="shared" si="12"/>
        <v>0</v>
      </c>
      <c r="I207" s="141"/>
    </row>
    <row r="208" spans="1:9" s="85" customFormat="1">
      <c r="A208" s="34" t="s">
        <v>268</v>
      </c>
      <c r="B208" s="103" t="s">
        <v>269</v>
      </c>
      <c r="C208" s="33">
        <v>12</v>
      </c>
      <c r="D208" s="105" t="s">
        <v>26</v>
      </c>
      <c r="E208" s="183"/>
      <c r="F208" s="183"/>
      <c r="G208" s="164">
        <f t="shared" si="11"/>
        <v>0</v>
      </c>
      <c r="H208" s="164">
        <f t="shared" si="12"/>
        <v>0</v>
      </c>
      <c r="I208" s="141"/>
    </row>
    <row r="209" spans="1:12" s="85" customFormat="1" ht="26.4">
      <c r="A209" s="34" t="s">
        <v>270</v>
      </c>
      <c r="B209" s="103" t="s">
        <v>271</v>
      </c>
      <c r="C209" s="33">
        <v>1</v>
      </c>
      <c r="D209" s="105" t="s">
        <v>26</v>
      </c>
      <c r="E209" s="183"/>
      <c r="F209" s="183"/>
      <c r="G209" s="164">
        <f t="shared" si="11"/>
        <v>0</v>
      </c>
      <c r="H209" s="164">
        <f t="shared" ref="H209:H243" si="13">+G209*C209</f>
        <v>0</v>
      </c>
      <c r="I209" s="141"/>
      <c r="J209" s="142"/>
      <c r="K209" s="142"/>
      <c r="L209" s="142"/>
    </row>
    <row r="210" spans="1:12" s="85" customFormat="1">
      <c r="A210" s="34" t="s">
        <v>272</v>
      </c>
      <c r="B210" s="103" t="s">
        <v>273</v>
      </c>
      <c r="C210" s="33">
        <v>1</v>
      </c>
      <c r="D210" s="105" t="s">
        <v>26</v>
      </c>
      <c r="E210" s="183"/>
      <c r="F210" s="183"/>
      <c r="G210" s="164">
        <f t="shared" si="11"/>
        <v>0</v>
      </c>
      <c r="H210" s="164">
        <f t="shared" si="13"/>
        <v>0</v>
      </c>
      <c r="I210" s="141"/>
      <c r="J210" s="142"/>
      <c r="K210" s="142"/>
      <c r="L210" s="142"/>
    </row>
    <row r="211" spans="1:12" s="85" customFormat="1">
      <c r="A211" s="34" t="s">
        <v>274</v>
      </c>
      <c r="B211" s="103" t="s">
        <v>275</v>
      </c>
      <c r="C211" s="33">
        <v>2</v>
      </c>
      <c r="D211" s="105" t="s">
        <v>26</v>
      </c>
      <c r="E211" s="183"/>
      <c r="F211" s="183"/>
      <c r="G211" s="164">
        <f t="shared" si="11"/>
        <v>0</v>
      </c>
      <c r="H211" s="164">
        <f t="shared" si="13"/>
        <v>0</v>
      </c>
      <c r="I211" s="141"/>
      <c r="J211" s="142"/>
      <c r="K211" s="142"/>
      <c r="L211" s="142"/>
    </row>
    <row r="212" spans="1:12" s="85" customFormat="1">
      <c r="A212" s="34" t="s">
        <v>276</v>
      </c>
      <c r="B212" s="103" t="s">
        <v>277</v>
      </c>
      <c r="C212" s="33">
        <v>10</v>
      </c>
      <c r="D212" s="105" t="s">
        <v>26</v>
      </c>
      <c r="E212" s="183"/>
      <c r="F212" s="183"/>
      <c r="G212" s="164">
        <f t="shared" si="11"/>
        <v>0</v>
      </c>
      <c r="H212" s="164">
        <f t="shared" si="13"/>
        <v>0</v>
      </c>
      <c r="I212" s="141"/>
      <c r="J212" s="142"/>
      <c r="K212" s="142"/>
      <c r="L212" s="142"/>
    </row>
    <row r="213" spans="1:12" s="85" customFormat="1">
      <c r="A213" s="34" t="s">
        <v>278</v>
      </c>
      <c r="B213" s="103" t="s">
        <v>279</v>
      </c>
      <c r="C213" s="33">
        <v>2</v>
      </c>
      <c r="D213" s="105" t="s">
        <v>26</v>
      </c>
      <c r="E213" s="183"/>
      <c r="F213" s="183"/>
      <c r="G213" s="164">
        <f t="shared" ref="G213:G276" si="14">(E213+F213)</f>
        <v>0</v>
      </c>
      <c r="H213" s="164">
        <f t="shared" si="13"/>
        <v>0</v>
      </c>
      <c r="I213" s="141"/>
      <c r="J213" s="142"/>
      <c r="K213" s="142"/>
      <c r="L213" s="142"/>
    </row>
    <row r="214" spans="1:12" s="85" customFormat="1" ht="26.4">
      <c r="A214" s="34" t="s">
        <v>280</v>
      </c>
      <c r="B214" s="103" t="s">
        <v>281</v>
      </c>
      <c r="C214" s="33">
        <v>13</v>
      </c>
      <c r="D214" s="105" t="s">
        <v>26</v>
      </c>
      <c r="E214" s="183"/>
      <c r="F214" s="183"/>
      <c r="G214" s="164">
        <f t="shared" si="14"/>
        <v>0</v>
      </c>
      <c r="H214" s="164">
        <f t="shared" si="13"/>
        <v>0</v>
      </c>
      <c r="I214" s="141"/>
    </row>
    <row r="215" spans="1:12" s="85" customFormat="1" ht="26.4">
      <c r="A215" s="34" t="s">
        <v>282</v>
      </c>
      <c r="B215" s="103" t="s">
        <v>283</v>
      </c>
      <c r="C215" s="33">
        <v>7</v>
      </c>
      <c r="D215" s="105" t="s">
        <v>26</v>
      </c>
      <c r="E215" s="183"/>
      <c r="F215" s="183"/>
      <c r="G215" s="164">
        <f t="shared" si="14"/>
        <v>0</v>
      </c>
      <c r="H215" s="164">
        <f t="shared" si="13"/>
        <v>0</v>
      </c>
      <c r="I215" s="141"/>
    </row>
    <row r="216" spans="1:12" s="85" customFormat="1" ht="26.4">
      <c r="A216" s="34" t="s">
        <v>284</v>
      </c>
      <c r="B216" s="103" t="s">
        <v>285</v>
      </c>
      <c r="C216" s="33">
        <v>24</v>
      </c>
      <c r="D216" s="105" t="s">
        <v>26</v>
      </c>
      <c r="E216" s="183"/>
      <c r="F216" s="183"/>
      <c r="G216" s="164">
        <f t="shared" si="14"/>
        <v>0</v>
      </c>
      <c r="H216" s="164">
        <f t="shared" si="13"/>
        <v>0</v>
      </c>
      <c r="I216" s="141"/>
    </row>
    <row r="217" spans="1:12" s="85" customFormat="1" ht="26.4">
      <c r="A217" s="34" t="s">
        <v>286</v>
      </c>
      <c r="B217" s="103" t="s">
        <v>287</v>
      </c>
      <c r="C217" s="33">
        <v>6</v>
      </c>
      <c r="D217" s="105" t="s">
        <v>26</v>
      </c>
      <c r="E217" s="183"/>
      <c r="F217" s="183"/>
      <c r="G217" s="164">
        <f t="shared" si="14"/>
        <v>0</v>
      </c>
      <c r="H217" s="164">
        <f t="shared" si="13"/>
        <v>0</v>
      </c>
      <c r="I217" s="141"/>
    </row>
    <row r="218" spans="1:12" s="85" customFormat="1" ht="26.4">
      <c r="A218" s="34" t="s">
        <v>288</v>
      </c>
      <c r="B218" s="103" t="s">
        <v>289</v>
      </c>
      <c r="C218" s="33">
        <v>8</v>
      </c>
      <c r="D218" s="105" t="s">
        <v>117</v>
      </c>
      <c r="E218" s="183"/>
      <c r="F218" s="183"/>
      <c r="G218" s="164">
        <f t="shared" si="14"/>
        <v>0</v>
      </c>
      <c r="H218" s="164">
        <f t="shared" si="13"/>
        <v>0</v>
      </c>
      <c r="I218" s="141"/>
    </row>
    <row r="219" spans="1:12" s="85" customFormat="1" ht="26.4">
      <c r="A219" s="34" t="s">
        <v>290</v>
      </c>
      <c r="B219" s="103" t="s">
        <v>291</v>
      </c>
      <c r="C219" s="33">
        <v>10</v>
      </c>
      <c r="D219" s="105" t="s">
        <v>117</v>
      </c>
      <c r="E219" s="183"/>
      <c r="F219" s="183"/>
      <c r="G219" s="164">
        <f t="shared" si="14"/>
        <v>0</v>
      </c>
      <c r="H219" s="164">
        <f t="shared" si="13"/>
        <v>0</v>
      </c>
      <c r="I219" s="141"/>
    </row>
    <row r="220" spans="1:12" s="85" customFormat="1" ht="26.4">
      <c r="A220" s="34" t="s">
        <v>292</v>
      </c>
      <c r="B220" s="103" t="s">
        <v>293</v>
      </c>
      <c r="C220" s="33">
        <v>21</v>
      </c>
      <c r="D220" s="105" t="s">
        <v>117</v>
      </c>
      <c r="E220" s="183"/>
      <c r="F220" s="183"/>
      <c r="G220" s="164">
        <f t="shared" si="14"/>
        <v>0</v>
      </c>
      <c r="H220" s="164">
        <f t="shared" si="13"/>
        <v>0</v>
      </c>
      <c r="I220" s="141"/>
    </row>
    <row r="221" spans="1:12" s="85" customFormat="1" ht="26.4">
      <c r="A221" s="34" t="s">
        <v>294</v>
      </c>
      <c r="B221" s="103" t="s">
        <v>295</v>
      </c>
      <c r="C221" s="33">
        <v>70</v>
      </c>
      <c r="D221" s="105" t="s">
        <v>117</v>
      </c>
      <c r="E221" s="183"/>
      <c r="F221" s="183"/>
      <c r="G221" s="164">
        <f t="shared" si="14"/>
        <v>0</v>
      </c>
      <c r="H221" s="164">
        <f t="shared" si="13"/>
        <v>0</v>
      </c>
      <c r="I221" s="141"/>
    </row>
    <row r="222" spans="1:12" s="85" customFormat="1" ht="13.8">
      <c r="A222" s="34" t="s">
        <v>296</v>
      </c>
      <c r="B222" s="103" t="s">
        <v>297</v>
      </c>
      <c r="C222" s="33">
        <v>8</v>
      </c>
      <c r="D222" s="105" t="s">
        <v>117</v>
      </c>
      <c r="E222" s="183"/>
      <c r="F222" s="183"/>
      <c r="G222" s="164">
        <f t="shared" si="14"/>
        <v>0</v>
      </c>
      <c r="H222" s="164">
        <f t="shared" si="13"/>
        <v>0</v>
      </c>
      <c r="I222" s="133"/>
    </row>
    <row r="223" spans="1:12" s="85" customFormat="1" ht="13.8">
      <c r="A223" s="34" t="s">
        <v>298</v>
      </c>
      <c r="B223" s="103" t="s">
        <v>299</v>
      </c>
      <c r="C223" s="33">
        <v>10</v>
      </c>
      <c r="D223" s="105" t="s">
        <v>117</v>
      </c>
      <c r="E223" s="183"/>
      <c r="F223" s="183"/>
      <c r="G223" s="164">
        <f t="shared" si="14"/>
        <v>0</v>
      </c>
      <c r="H223" s="164">
        <f t="shared" si="13"/>
        <v>0</v>
      </c>
      <c r="I223" s="133"/>
    </row>
    <row r="224" spans="1:12" s="85" customFormat="1" ht="13.8">
      <c r="A224" s="34" t="s">
        <v>300</v>
      </c>
      <c r="B224" s="103" t="s">
        <v>301</v>
      </c>
      <c r="C224" s="33">
        <v>21</v>
      </c>
      <c r="D224" s="105" t="s">
        <v>117</v>
      </c>
      <c r="E224" s="183"/>
      <c r="F224" s="183"/>
      <c r="G224" s="164">
        <f t="shared" si="14"/>
        <v>0</v>
      </c>
      <c r="H224" s="164">
        <f t="shared" si="13"/>
        <v>0</v>
      </c>
      <c r="I224" s="133"/>
    </row>
    <row r="225" spans="1:9" s="85" customFormat="1" ht="13.8">
      <c r="A225" s="34" t="s">
        <v>302</v>
      </c>
      <c r="B225" s="103" t="s">
        <v>303</v>
      </c>
      <c r="C225" s="33">
        <v>8</v>
      </c>
      <c r="D225" s="105" t="s">
        <v>26</v>
      </c>
      <c r="E225" s="183"/>
      <c r="F225" s="183"/>
      <c r="G225" s="164">
        <f t="shared" si="14"/>
        <v>0</v>
      </c>
      <c r="H225" s="164">
        <f t="shared" si="13"/>
        <v>0</v>
      </c>
      <c r="I225" s="133"/>
    </row>
    <row r="226" spans="1:9" s="85" customFormat="1" ht="13.8">
      <c r="A226" s="34" t="s">
        <v>304</v>
      </c>
      <c r="B226" s="103" t="s">
        <v>305</v>
      </c>
      <c r="C226" s="33">
        <v>10</v>
      </c>
      <c r="D226" s="105" t="s">
        <v>26</v>
      </c>
      <c r="E226" s="183"/>
      <c r="F226" s="183"/>
      <c r="G226" s="164">
        <f t="shared" si="14"/>
        <v>0</v>
      </c>
      <c r="H226" s="164">
        <f t="shared" si="13"/>
        <v>0</v>
      </c>
      <c r="I226" s="133"/>
    </row>
    <row r="227" spans="1:9" s="85" customFormat="1" ht="13.8">
      <c r="A227" s="34" t="s">
        <v>306</v>
      </c>
      <c r="B227" s="103" t="s">
        <v>307</v>
      </c>
      <c r="C227" s="33">
        <v>21</v>
      </c>
      <c r="D227" s="105" t="s">
        <v>26</v>
      </c>
      <c r="E227" s="183"/>
      <c r="F227" s="183"/>
      <c r="G227" s="164">
        <f t="shared" si="14"/>
        <v>0</v>
      </c>
      <c r="H227" s="164">
        <f t="shared" si="13"/>
        <v>0</v>
      </c>
      <c r="I227" s="133"/>
    </row>
    <row r="228" spans="1:9" s="85" customFormat="1" ht="13.8">
      <c r="A228" s="34" t="s">
        <v>308</v>
      </c>
      <c r="B228" s="103" t="s">
        <v>309</v>
      </c>
      <c r="C228" s="33">
        <v>12</v>
      </c>
      <c r="D228" s="105" t="s">
        <v>26</v>
      </c>
      <c r="E228" s="183"/>
      <c r="F228" s="183"/>
      <c r="G228" s="164">
        <f t="shared" si="14"/>
        <v>0</v>
      </c>
      <c r="H228" s="164">
        <f t="shared" si="13"/>
        <v>0</v>
      </c>
      <c r="I228" s="133"/>
    </row>
    <row r="229" spans="1:9" s="85" customFormat="1" ht="13.8">
      <c r="A229" s="34" t="s">
        <v>310</v>
      </c>
      <c r="B229" s="103" t="s">
        <v>311</v>
      </c>
      <c r="C229" s="33">
        <v>13</v>
      </c>
      <c r="D229" s="105" t="s">
        <v>26</v>
      </c>
      <c r="E229" s="183"/>
      <c r="F229" s="183"/>
      <c r="G229" s="164">
        <f t="shared" si="14"/>
        <v>0</v>
      </c>
      <c r="H229" s="164">
        <f t="shared" si="13"/>
        <v>0</v>
      </c>
      <c r="I229" s="133"/>
    </row>
    <row r="230" spans="1:9" s="85" customFormat="1" ht="13.8">
      <c r="A230" s="34" t="s">
        <v>312</v>
      </c>
      <c r="B230" s="103" t="s">
        <v>313</v>
      </c>
      <c r="C230" s="33">
        <v>9</v>
      </c>
      <c r="D230" s="105" t="s">
        <v>117</v>
      </c>
      <c r="E230" s="183"/>
      <c r="F230" s="183"/>
      <c r="G230" s="164">
        <f t="shared" si="14"/>
        <v>0</v>
      </c>
      <c r="H230" s="164">
        <f t="shared" si="13"/>
        <v>0</v>
      </c>
      <c r="I230" s="133"/>
    </row>
    <row r="231" spans="1:9" s="85" customFormat="1" ht="13.8">
      <c r="A231" s="34" t="s">
        <v>314</v>
      </c>
      <c r="B231" s="103" t="s">
        <v>315</v>
      </c>
      <c r="C231" s="33">
        <v>3</v>
      </c>
      <c r="D231" s="105" t="s">
        <v>117</v>
      </c>
      <c r="E231" s="183"/>
      <c r="F231" s="183"/>
      <c r="G231" s="164">
        <f t="shared" si="14"/>
        <v>0</v>
      </c>
      <c r="H231" s="164">
        <f t="shared" si="13"/>
        <v>0</v>
      </c>
      <c r="I231" s="133"/>
    </row>
    <row r="232" spans="1:9" s="85" customFormat="1" ht="13.8">
      <c r="A232" s="34" t="s">
        <v>316</v>
      </c>
      <c r="B232" s="103" t="s">
        <v>317</v>
      </c>
      <c r="C232" s="33">
        <v>13</v>
      </c>
      <c r="D232" s="105" t="s">
        <v>117</v>
      </c>
      <c r="E232" s="183"/>
      <c r="F232" s="183"/>
      <c r="G232" s="164">
        <f t="shared" si="14"/>
        <v>0</v>
      </c>
      <c r="H232" s="164">
        <f t="shared" si="13"/>
        <v>0</v>
      </c>
      <c r="I232" s="133"/>
    </row>
    <row r="233" spans="1:9" s="85" customFormat="1">
      <c r="A233" s="34" t="s">
        <v>318</v>
      </c>
      <c r="B233" s="103" t="s">
        <v>319</v>
      </c>
      <c r="C233" s="33">
        <v>1</v>
      </c>
      <c r="D233" s="105" t="s">
        <v>241</v>
      </c>
      <c r="E233" s="183"/>
      <c r="F233" s="183"/>
      <c r="G233" s="164">
        <f t="shared" si="14"/>
        <v>0</v>
      </c>
      <c r="H233" s="164">
        <f t="shared" si="13"/>
        <v>0</v>
      </c>
      <c r="I233" s="141"/>
    </row>
    <row r="234" spans="1:9" s="85" customFormat="1">
      <c r="A234" s="34" t="s">
        <v>320</v>
      </c>
      <c r="B234" s="103" t="s">
        <v>321</v>
      </c>
      <c r="C234" s="33">
        <v>1</v>
      </c>
      <c r="D234" s="105" t="s">
        <v>117</v>
      </c>
      <c r="E234" s="183"/>
      <c r="F234" s="183"/>
      <c r="G234" s="164">
        <f t="shared" si="14"/>
        <v>0</v>
      </c>
      <c r="H234" s="164">
        <f t="shared" si="13"/>
        <v>0</v>
      </c>
      <c r="I234" s="141"/>
    </row>
    <row r="235" spans="1:9" s="85" customFormat="1">
      <c r="A235" s="34" t="s">
        <v>322</v>
      </c>
      <c r="B235" s="103" t="s">
        <v>323</v>
      </c>
      <c r="C235" s="33">
        <v>1</v>
      </c>
      <c r="D235" s="105" t="s">
        <v>117</v>
      </c>
      <c r="E235" s="183"/>
      <c r="F235" s="183"/>
      <c r="G235" s="164">
        <f t="shared" si="14"/>
        <v>0</v>
      </c>
      <c r="H235" s="164">
        <f t="shared" si="13"/>
        <v>0</v>
      </c>
      <c r="I235" s="141"/>
    </row>
    <row r="236" spans="1:9" s="85" customFormat="1" ht="26.4">
      <c r="A236" s="34" t="s">
        <v>324</v>
      </c>
      <c r="B236" s="103" t="s">
        <v>325</v>
      </c>
      <c r="C236" s="33">
        <v>1.5</v>
      </c>
      <c r="D236" s="105" t="s">
        <v>242</v>
      </c>
      <c r="E236" s="183"/>
      <c r="F236" s="183"/>
      <c r="G236" s="164">
        <f t="shared" si="14"/>
        <v>0</v>
      </c>
      <c r="H236" s="164">
        <f t="shared" si="13"/>
        <v>0</v>
      </c>
      <c r="I236" s="141"/>
    </row>
    <row r="237" spans="1:9" s="85" customFormat="1">
      <c r="A237" s="34" t="s">
        <v>326</v>
      </c>
      <c r="B237" s="103" t="s">
        <v>327</v>
      </c>
      <c r="C237" s="33">
        <v>2</v>
      </c>
      <c r="D237" s="105" t="s">
        <v>38</v>
      </c>
      <c r="E237" s="183"/>
      <c r="F237" s="183"/>
      <c r="G237" s="164">
        <f t="shared" si="14"/>
        <v>0</v>
      </c>
      <c r="H237" s="164">
        <f t="shared" si="13"/>
        <v>0</v>
      </c>
      <c r="I237" s="141"/>
    </row>
    <row r="238" spans="1:9" s="85" customFormat="1">
      <c r="A238" s="34" t="s">
        <v>328</v>
      </c>
      <c r="B238" s="103" t="s">
        <v>329</v>
      </c>
      <c r="C238" s="33">
        <v>35.5</v>
      </c>
      <c r="D238" s="105" t="s">
        <v>38</v>
      </c>
      <c r="E238" s="183"/>
      <c r="F238" s="183"/>
      <c r="G238" s="164">
        <f t="shared" si="14"/>
        <v>0</v>
      </c>
      <c r="H238" s="164">
        <f t="shared" si="13"/>
        <v>0</v>
      </c>
      <c r="I238" s="141"/>
    </row>
    <row r="239" spans="1:9" s="85" customFormat="1" ht="26.4">
      <c r="A239" s="34" t="s">
        <v>330</v>
      </c>
      <c r="B239" s="103" t="s">
        <v>331</v>
      </c>
      <c r="C239" s="33">
        <v>10.5</v>
      </c>
      <c r="D239" s="105" t="s">
        <v>38</v>
      </c>
      <c r="E239" s="183"/>
      <c r="F239" s="183"/>
      <c r="G239" s="164">
        <f t="shared" si="14"/>
        <v>0</v>
      </c>
      <c r="H239" s="164">
        <f t="shared" si="13"/>
        <v>0</v>
      </c>
      <c r="I239" s="141"/>
    </row>
    <row r="240" spans="1:9" s="85" customFormat="1">
      <c r="A240" s="34" t="s">
        <v>332</v>
      </c>
      <c r="B240" s="103" t="s">
        <v>333</v>
      </c>
      <c r="C240" s="33">
        <v>5.5</v>
      </c>
      <c r="D240" s="105" t="s">
        <v>38</v>
      </c>
      <c r="E240" s="183"/>
      <c r="F240" s="183"/>
      <c r="G240" s="164">
        <f t="shared" si="14"/>
        <v>0</v>
      </c>
      <c r="H240" s="164">
        <f t="shared" si="13"/>
        <v>0</v>
      </c>
      <c r="I240" s="141"/>
    </row>
    <row r="241" spans="1:9" s="85" customFormat="1">
      <c r="A241" s="34" t="s">
        <v>334</v>
      </c>
      <c r="B241" s="103" t="s">
        <v>335</v>
      </c>
      <c r="C241" s="33">
        <v>21</v>
      </c>
      <c r="D241" s="105" t="s">
        <v>38</v>
      </c>
      <c r="E241" s="183"/>
      <c r="F241" s="183"/>
      <c r="G241" s="164">
        <f t="shared" si="14"/>
        <v>0</v>
      </c>
      <c r="H241" s="164">
        <f t="shared" si="13"/>
        <v>0</v>
      </c>
      <c r="I241" s="141"/>
    </row>
    <row r="242" spans="1:9" s="85" customFormat="1" ht="26.4">
      <c r="A242" s="34" t="s">
        <v>336</v>
      </c>
      <c r="B242" s="103" t="s">
        <v>337</v>
      </c>
      <c r="C242" s="33">
        <v>1</v>
      </c>
      <c r="D242" s="105" t="s">
        <v>38</v>
      </c>
      <c r="E242" s="183"/>
      <c r="F242" s="183"/>
      <c r="G242" s="164">
        <f t="shared" si="14"/>
        <v>0</v>
      </c>
      <c r="H242" s="164">
        <f t="shared" si="13"/>
        <v>0</v>
      </c>
      <c r="I242" s="141"/>
    </row>
    <row r="243" spans="1:9" s="85" customFormat="1">
      <c r="A243" s="34" t="s">
        <v>338</v>
      </c>
      <c r="B243" s="103" t="s">
        <v>339</v>
      </c>
      <c r="C243" s="33">
        <v>14.5</v>
      </c>
      <c r="D243" s="105" t="s">
        <v>38</v>
      </c>
      <c r="E243" s="183"/>
      <c r="F243" s="183"/>
      <c r="G243" s="164">
        <f t="shared" si="14"/>
        <v>0</v>
      </c>
      <c r="H243" s="164">
        <f t="shared" si="13"/>
        <v>0</v>
      </c>
      <c r="I243" s="141"/>
    </row>
    <row r="244" spans="1:9">
      <c r="A244" s="16" t="s">
        <v>340</v>
      </c>
      <c r="B244" s="17" t="s">
        <v>542</v>
      </c>
      <c r="C244" s="36"/>
      <c r="D244" s="37"/>
      <c r="E244" s="172"/>
      <c r="F244" s="172"/>
      <c r="G244" s="153">
        <f t="shared" si="14"/>
        <v>0</v>
      </c>
      <c r="H244" s="153"/>
      <c r="I244" s="144"/>
    </row>
    <row r="245" spans="1:9" s="85" customFormat="1" ht="26.25" customHeight="1">
      <c r="A245" s="34" t="s">
        <v>341</v>
      </c>
      <c r="B245" s="132" t="s">
        <v>342</v>
      </c>
      <c r="C245" s="107">
        <v>1</v>
      </c>
      <c r="D245" s="108" t="s">
        <v>26</v>
      </c>
      <c r="E245" s="183"/>
      <c r="F245" s="183"/>
      <c r="G245" s="164">
        <f t="shared" si="14"/>
        <v>0</v>
      </c>
      <c r="H245" s="164">
        <f>+G245*C245</f>
        <v>0</v>
      </c>
      <c r="I245" s="141"/>
    </row>
    <row r="246" spans="1:9" s="85" customFormat="1" ht="27" customHeight="1">
      <c r="A246" s="34" t="s">
        <v>343</v>
      </c>
      <c r="B246" s="132" t="s">
        <v>344</v>
      </c>
      <c r="C246" s="107">
        <v>5</v>
      </c>
      <c r="D246" s="108" t="s">
        <v>26</v>
      </c>
      <c r="E246" s="183"/>
      <c r="F246" s="183"/>
      <c r="G246" s="164">
        <f t="shared" si="14"/>
        <v>0</v>
      </c>
      <c r="H246" s="164">
        <f t="shared" ref="H246:H253" si="15">+G246*C246</f>
        <v>0</v>
      </c>
      <c r="I246" s="141"/>
    </row>
    <row r="247" spans="1:9" s="85" customFormat="1" ht="15.75" customHeight="1">
      <c r="A247" s="34" t="s">
        <v>345</v>
      </c>
      <c r="B247" s="106" t="s">
        <v>346</v>
      </c>
      <c r="C247" s="107">
        <v>12</v>
      </c>
      <c r="D247" s="108" t="s">
        <v>26</v>
      </c>
      <c r="E247" s="183"/>
      <c r="F247" s="183"/>
      <c r="G247" s="164">
        <f t="shared" si="14"/>
        <v>0</v>
      </c>
      <c r="H247" s="164">
        <f t="shared" si="15"/>
        <v>0</v>
      </c>
      <c r="I247" s="141"/>
    </row>
    <row r="248" spans="1:9" s="85" customFormat="1" ht="15.75" customHeight="1">
      <c r="A248" s="34" t="s">
        <v>347</v>
      </c>
      <c r="B248" s="106" t="s">
        <v>348</v>
      </c>
      <c r="C248" s="107">
        <v>1</v>
      </c>
      <c r="D248" s="108" t="s">
        <v>26</v>
      </c>
      <c r="E248" s="183"/>
      <c r="F248" s="183"/>
      <c r="G248" s="164">
        <f t="shared" si="14"/>
        <v>0</v>
      </c>
      <c r="H248" s="164">
        <f t="shared" si="15"/>
        <v>0</v>
      </c>
      <c r="I248" s="141"/>
    </row>
    <row r="249" spans="1:9" s="85" customFormat="1" ht="15.75" customHeight="1">
      <c r="A249" s="34" t="s">
        <v>349</v>
      </c>
      <c r="B249" s="106" t="s">
        <v>350</v>
      </c>
      <c r="C249" s="107">
        <v>3</v>
      </c>
      <c r="D249" s="108" t="s">
        <v>26</v>
      </c>
      <c r="E249" s="183"/>
      <c r="F249" s="183"/>
      <c r="G249" s="164">
        <f t="shared" si="14"/>
        <v>0</v>
      </c>
      <c r="H249" s="164">
        <f t="shared" si="15"/>
        <v>0</v>
      </c>
      <c r="I249" s="141"/>
    </row>
    <row r="250" spans="1:9" s="85" customFormat="1" ht="15.75" customHeight="1">
      <c r="A250" s="34" t="s">
        <v>351</v>
      </c>
      <c r="B250" s="106" t="s">
        <v>352</v>
      </c>
      <c r="C250" s="107">
        <v>1</v>
      </c>
      <c r="D250" s="108" t="s">
        <v>26</v>
      </c>
      <c r="E250" s="183"/>
      <c r="F250" s="183"/>
      <c r="G250" s="164">
        <f t="shared" si="14"/>
        <v>0</v>
      </c>
      <c r="H250" s="164">
        <f t="shared" si="15"/>
        <v>0</v>
      </c>
      <c r="I250" s="141"/>
    </row>
    <row r="251" spans="1:9" s="85" customFormat="1" ht="15.75" customHeight="1">
      <c r="A251" s="34" t="s">
        <v>353</v>
      </c>
      <c r="B251" s="106" t="s">
        <v>354</v>
      </c>
      <c r="C251" s="107">
        <v>1</v>
      </c>
      <c r="D251" s="108" t="s">
        <v>26</v>
      </c>
      <c r="E251" s="183"/>
      <c r="F251" s="183"/>
      <c r="G251" s="164">
        <f t="shared" si="14"/>
        <v>0</v>
      </c>
      <c r="H251" s="164">
        <f t="shared" si="15"/>
        <v>0</v>
      </c>
      <c r="I251" s="141"/>
    </row>
    <row r="252" spans="1:9" s="85" customFormat="1" ht="15.75" customHeight="1">
      <c r="A252" s="34" t="s">
        <v>355</v>
      </c>
      <c r="B252" s="106" t="s">
        <v>356</v>
      </c>
      <c r="C252" s="107">
        <v>1</v>
      </c>
      <c r="D252" s="108" t="s">
        <v>26</v>
      </c>
      <c r="E252" s="183"/>
      <c r="F252" s="183"/>
      <c r="G252" s="164">
        <f t="shared" si="14"/>
        <v>0</v>
      </c>
      <c r="H252" s="164">
        <f t="shared" si="15"/>
        <v>0</v>
      </c>
      <c r="I252" s="141"/>
    </row>
    <row r="253" spans="1:9" s="85" customFormat="1" ht="15.75" customHeight="1">
      <c r="A253" s="34" t="s">
        <v>357</v>
      </c>
      <c r="B253" s="106" t="s">
        <v>358</v>
      </c>
      <c r="C253" s="107">
        <v>2</v>
      </c>
      <c r="D253" s="108" t="s">
        <v>26</v>
      </c>
      <c r="E253" s="183"/>
      <c r="F253" s="183"/>
      <c r="G253" s="164">
        <f t="shared" si="14"/>
        <v>0</v>
      </c>
      <c r="H253" s="164">
        <f t="shared" si="15"/>
        <v>0</v>
      </c>
      <c r="I253" s="141"/>
    </row>
    <row r="254" spans="1:9" s="85" customFormat="1" ht="15.75" customHeight="1">
      <c r="A254" s="34" t="s">
        <v>359</v>
      </c>
      <c r="B254" s="106" t="s">
        <v>360</v>
      </c>
      <c r="C254" s="107">
        <v>1</v>
      </c>
      <c r="D254" s="108" t="s">
        <v>26</v>
      </c>
      <c r="E254" s="183"/>
      <c r="F254" s="183"/>
      <c r="G254" s="164">
        <f t="shared" si="14"/>
        <v>0</v>
      </c>
      <c r="H254" s="164">
        <f t="shared" ref="H254:H293" si="16">+G254*C254</f>
        <v>0</v>
      </c>
      <c r="I254" s="141"/>
    </row>
    <row r="255" spans="1:9" s="85" customFormat="1" ht="15.75" customHeight="1">
      <c r="A255" s="34" t="s">
        <v>361</v>
      </c>
      <c r="B255" s="106" t="s">
        <v>362</v>
      </c>
      <c r="C255" s="107">
        <v>1</v>
      </c>
      <c r="D255" s="108" t="s">
        <v>26</v>
      </c>
      <c r="E255" s="183"/>
      <c r="F255" s="183"/>
      <c r="G255" s="164">
        <f t="shared" si="14"/>
        <v>0</v>
      </c>
      <c r="H255" s="164">
        <f t="shared" si="16"/>
        <v>0</v>
      </c>
      <c r="I255" s="141"/>
    </row>
    <row r="256" spans="1:9" s="85" customFormat="1" ht="15.75" customHeight="1">
      <c r="A256" s="34" t="s">
        <v>363</v>
      </c>
      <c r="B256" s="106" t="s">
        <v>364</v>
      </c>
      <c r="C256" s="107">
        <v>25</v>
      </c>
      <c r="D256" s="108" t="s">
        <v>26</v>
      </c>
      <c r="E256" s="183"/>
      <c r="F256" s="183"/>
      <c r="G256" s="164">
        <f t="shared" si="14"/>
        <v>0</v>
      </c>
      <c r="H256" s="164">
        <f t="shared" si="16"/>
        <v>0</v>
      </c>
      <c r="I256" s="141"/>
    </row>
    <row r="257" spans="1:9" s="85" customFormat="1" ht="15.75" customHeight="1">
      <c r="A257" s="34" t="s">
        <v>365</v>
      </c>
      <c r="B257" s="106" t="s">
        <v>366</v>
      </c>
      <c r="C257" s="107">
        <v>12</v>
      </c>
      <c r="D257" s="108" t="s">
        <v>26</v>
      </c>
      <c r="E257" s="183"/>
      <c r="F257" s="183"/>
      <c r="G257" s="164">
        <f t="shared" si="14"/>
        <v>0</v>
      </c>
      <c r="H257" s="164">
        <f t="shared" si="16"/>
        <v>0</v>
      </c>
      <c r="I257" s="141"/>
    </row>
    <row r="258" spans="1:9" s="85" customFormat="1" ht="15.75" customHeight="1">
      <c r="A258" s="34" t="s">
        <v>367</v>
      </c>
      <c r="B258" s="106" t="s">
        <v>368</v>
      </c>
      <c r="C258" s="107">
        <v>22</v>
      </c>
      <c r="D258" s="108" t="s">
        <v>26</v>
      </c>
      <c r="E258" s="183"/>
      <c r="F258" s="183"/>
      <c r="G258" s="164">
        <f t="shared" si="14"/>
        <v>0</v>
      </c>
      <c r="H258" s="164">
        <f t="shared" si="16"/>
        <v>0</v>
      </c>
      <c r="I258" s="141"/>
    </row>
    <row r="259" spans="1:9" s="85" customFormat="1">
      <c r="A259" s="34" t="s">
        <v>369</v>
      </c>
      <c r="B259" s="106" t="s">
        <v>370</v>
      </c>
      <c r="C259" s="107">
        <v>4</v>
      </c>
      <c r="D259" s="108" t="s">
        <v>26</v>
      </c>
      <c r="E259" s="183"/>
      <c r="F259" s="183"/>
      <c r="G259" s="164">
        <f t="shared" si="14"/>
        <v>0</v>
      </c>
      <c r="H259" s="164">
        <f t="shared" si="16"/>
        <v>0</v>
      </c>
      <c r="I259" s="141"/>
    </row>
    <row r="260" spans="1:9" s="85" customFormat="1" ht="15.75" customHeight="1">
      <c r="A260" s="34" t="s">
        <v>371</v>
      </c>
      <c r="B260" s="106" t="s">
        <v>372</v>
      </c>
      <c r="C260" s="107">
        <v>11</v>
      </c>
      <c r="D260" s="108" t="s">
        <v>26</v>
      </c>
      <c r="E260" s="183"/>
      <c r="F260" s="183"/>
      <c r="G260" s="164">
        <f t="shared" si="14"/>
        <v>0</v>
      </c>
      <c r="H260" s="164">
        <f t="shared" si="16"/>
        <v>0</v>
      </c>
      <c r="I260" s="141"/>
    </row>
    <row r="261" spans="1:9" s="85" customFormat="1" ht="15.75" customHeight="1">
      <c r="A261" s="34" t="s">
        <v>373</v>
      </c>
      <c r="B261" s="106" t="s">
        <v>374</v>
      </c>
      <c r="C261" s="107">
        <v>2</v>
      </c>
      <c r="D261" s="108" t="s">
        <v>26</v>
      </c>
      <c r="E261" s="183"/>
      <c r="F261" s="183"/>
      <c r="G261" s="164">
        <f t="shared" si="14"/>
        <v>0</v>
      </c>
      <c r="H261" s="164">
        <f t="shared" si="16"/>
        <v>0</v>
      </c>
      <c r="I261" s="141"/>
    </row>
    <row r="262" spans="1:9" s="85" customFormat="1" ht="15.75" customHeight="1">
      <c r="A262" s="34" t="s">
        <v>375</v>
      </c>
      <c r="B262" s="106" t="s">
        <v>376</v>
      </c>
      <c r="C262" s="107">
        <v>7</v>
      </c>
      <c r="D262" s="108" t="s">
        <v>26</v>
      </c>
      <c r="E262" s="183"/>
      <c r="F262" s="183"/>
      <c r="G262" s="164">
        <f t="shared" si="14"/>
        <v>0</v>
      </c>
      <c r="H262" s="164">
        <f t="shared" si="16"/>
        <v>0</v>
      </c>
      <c r="I262" s="141"/>
    </row>
    <row r="263" spans="1:9" s="85" customFormat="1" ht="15.75" customHeight="1">
      <c r="A263" s="34" t="s">
        <v>377</v>
      </c>
      <c r="B263" s="106" t="s">
        <v>378</v>
      </c>
      <c r="C263" s="107">
        <v>65</v>
      </c>
      <c r="D263" s="108" t="s">
        <v>379</v>
      </c>
      <c r="E263" s="183"/>
      <c r="F263" s="183"/>
      <c r="G263" s="164">
        <f t="shared" si="14"/>
        <v>0</v>
      </c>
      <c r="H263" s="164">
        <f t="shared" si="16"/>
        <v>0</v>
      </c>
      <c r="I263" s="141"/>
    </row>
    <row r="264" spans="1:9" s="85" customFormat="1" ht="15.75" customHeight="1">
      <c r="A264" s="34" t="s">
        <v>380</v>
      </c>
      <c r="B264" s="106" t="s">
        <v>381</v>
      </c>
      <c r="C264" s="107">
        <v>1</v>
      </c>
      <c r="D264" s="108" t="s">
        <v>26</v>
      </c>
      <c r="E264" s="183"/>
      <c r="F264" s="183"/>
      <c r="G264" s="164">
        <f t="shared" si="14"/>
        <v>0</v>
      </c>
      <c r="H264" s="164">
        <f t="shared" si="16"/>
        <v>0</v>
      </c>
      <c r="I264" s="141"/>
    </row>
    <row r="265" spans="1:9" s="85" customFormat="1" ht="15.75" customHeight="1">
      <c r="A265" s="34" t="s">
        <v>382</v>
      </c>
      <c r="B265" s="106" t="s">
        <v>383</v>
      </c>
      <c r="C265" s="107">
        <v>1</v>
      </c>
      <c r="D265" s="108" t="s">
        <v>26</v>
      </c>
      <c r="E265" s="183"/>
      <c r="F265" s="183"/>
      <c r="G265" s="164">
        <f t="shared" si="14"/>
        <v>0</v>
      </c>
      <c r="H265" s="164">
        <f t="shared" si="16"/>
        <v>0</v>
      </c>
      <c r="I265" s="141"/>
    </row>
    <row r="266" spans="1:9" s="85" customFormat="1" ht="15.75" customHeight="1">
      <c r="A266" s="34" t="s">
        <v>384</v>
      </c>
      <c r="B266" s="106" t="s">
        <v>385</v>
      </c>
      <c r="C266" s="107">
        <v>1</v>
      </c>
      <c r="D266" s="108" t="s">
        <v>26</v>
      </c>
      <c r="E266" s="183"/>
      <c r="F266" s="183"/>
      <c r="G266" s="164">
        <f t="shared" si="14"/>
        <v>0</v>
      </c>
      <c r="H266" s="164">
        <f t="shared" si="16"/>
        <v>0</v>
      </c>
      <c r="I266" s="141"/>
    </row>
    <row r="267" spans="1:9" s="85" customFormat="1" ht="15.75" customHeight="1">
      <c r="A267" s="34" t="s">
        <v>386</v>
      </c>
      <c r="B267" s="106" t="s">
        <v>387</v>
      </c>
      <c r="C267" s="107">
        <v>1</v>
      </c>
      <c r="D267" s="108" t="s">
        <v>26</v>
      </c>
      <c r="E267" s="183"/>
      <c r="F267" s="183"/>
      <c r="G267" s="164">
        <f t="shared" si="14"/>
        <v>0</v>
      </c>
      <c r="H267" s="164">
        <f t="shared" si="16"/>
        <v>0</v>
      </c>
      <c r="I267" s="141"/>
    </row>
    <row r="268" spans="1:9" s="85" customFormat="1" ht="15.75" customHeight="1">
      <c r="A268" s="34" t="s">
        <v>388</v>
      </c>
      <c r="B268" s="106" t="s">
        <v>389</v>
      </c>
      <c r="C268" s="107">
        <v>43</v>
      </c>
      <c r="D268" s="108" t="s">
        <v>26</v>
      </c>
      <c r="E268" s="183"/>
      <c r="F268" s="183"/>
      <c r="G268" s="164">
        <f t="shared" si="14"/>
        <v>0</v>
      </c>
      <c r="H268" s="164">
        <f t="shared" si="16"/>
        <v>0</v>
      </c>
      <c r="I268" s="141"/>
    </row>
    <row r="269" spans="1:9" s="85" customFormat="1">
      <c r="A269" s="34" t="s">
        <v>390</v>
      </c>
      <c r="B269" s="106" t="s">
        <v>391</v>
      </c>
      <c r="C269" s="107">
        <v>2</v>
      </c>
      <c r="D269" s="108" t="s">
        <v>26</v>
      </c>
      <c r="E269" s="183"/>
      <c r="F269" s="183"/>
      <c r="G269" s="164">
        <f t="shared" si="14"/>
        <v>0</v>
      </c>
      <c r="H269" s="164">
        <f t="shared" si="16"/>
        <v>0</v>
      </c>
      <c r="I269" s="141"/>
    </row>
    <row r="270" spans="1:9" s="85" customFormat="1" ht="15.75" customHeight="1">
      <c r="A270" s="34" t="s">
        <v>392</v>
      </c>
      <c r="B270" s="106" t="s">
        <v>393</v>
      </c>
      <c r="C270" s="107">
        <v>1</v>
      </c>
      <c r="D270" s="108" t="s">
        <v>26</v>
      </c>
      <c r="E270" s="183"/>
      <c r="F270" s="183"/>
      <c r="G270" s="164">
        <f t="shared" si="14"/>
        <v>0</v>
      </c>
      <c r="H270" s="164">
        <f t="shared" ref="H270:H278" si="17">+G270*C270</f>
        <v>0</v>
      </c>
      <c r="I270" s="141"/>
    </row>
    <row r="271" spans="1:9" s="85" customFormat="1" ht="15.75" customHeight="1">
      <c r="A271" s="34" t="s">
        <v>394</v>
      </c>
      <c r="B271" s="106" t="s">
        <v>395</v>
      </c>
      <c r="C271" s="107">
        <v>5</v>
      </c>
      <c r="D271" s="108" t="s">
        <v>26</v>
      </c>
      <c r="E271" s="183"/>
      <c r="F271" s="183"/>
      <c r="G271" s="164">
        <f t="shared" si="14"/>
        <v>0</v>
      </c>
      <c r="H271" s="164">
        <f t="shared" si="17"/>
        <v>0</v>
      </c>
      <c r="I271" s="141"/>
    </row>
    <row r="272" spans="1:9" s="85" customFormat="1" ht="15.75" customHeight="1">
      <c r="A272" s="34" t="s">
        <v>396</v>
      </c>
      <c r="B272" s="106" t="s">
        <v>397</v>
      </c>
      <c r="C272" s="107">
        <v>5</v>
      </c>
      <c r="D272" s="108" t="s">
        <v>26</v>
      </c>
      <c r="E272" s="183"/>
      <c r="F272" s="183"/>
      <c r="G272" s="164">
        <f t="shared" si="14"/>
        <v>0</v>
      </c>
      <c r="H272" s="164">
        <f t="shared" si="17"/>
        <v>0</v>
      </c>
      <c r="I272" s="141"/>
    </row>
    <row r="273" spans="1:9" s="85" customFormat="1" ht="15.75" customHeight="1">
      <c r="A273" s="34" t="s">
        <v>398</v>
      </c>
      <c r="B273" s="106" t="s">
        <v>399</v>
      </c>
      <c r="C273" s="107">
        <v>53</v>
      </c>
      <c r="D273" s="108" t="s">
        <v>26</v>
      </c>
      <c r="E273" s="183"/>
      <c r="F273" s="183"/>
      <c r="G273" s="164">
        <f t="shared" si="14"/>
        <v>0</v>
      </c>
      <c r="H273" s="164">
        <f t="shared" si="17"/>
        <v>0</v>
      </c>
      <c r="I273" s="141"/>
    </row>
    <row r="274" spans="1:9" s="85" customFormat="1" ht="15.75" customHeight="1">
      <c r="A274" s="34" t="s">
        <v>400</v>
      </c>
      <c r="B274" s="106" t="s">
        <v>401</v>
      </c>
      <c r="C274" s="107">
        <v>15</v>
      </c>
      <c r="D274" s="108" t="s">
        <v>26</v>
      </c>
      <c r="E274" s="183"/>
      <c r="F274" s="183"/>
      <c r="G274" s="164">
        <f t="shared" si="14"/>
        <v>0</v>
      </c>
      <c r="H274" s="164">
        <f t="shared" si="17"/>
        <v>0</v>
      </c>
      <c r="I274" s="141"/>
    </row>
    <row r="275" spans="1:9" s="85" customFormat="1" ht="15.75" customHeight="1">
      <c r="A275" s="34" t="s">
        <v>402</v>
      </c>
      <c r="B275" s="106" t="s">
        <v>403</v>
      </c>
      <c r="C275" s="107">
        <v>500</v>
      </c>
      <c r="D275" s="108" t="s">
        <v>379</v>
      </c>
      <c r="E275" s="183"/>
      <c r="F275" s="183"/>
      <c r="G275" s="164">
        <f t="shared" si="14"/>
        <v>0</v>
      </c>
      <c r="H275" s="164">
        <f t="shared" si="17"/>
        <v>0</v>
      </c>
      <c r="I275" s="141"/>
    </row>
    <row r="276" spans="1:9" s="85" customFormat="1" ht="15.75" customHeight="1">
      <c r="A276" s="34" t="s">
        <v>404</v>
      </c>
      <c r="B276" s="106" t="s">
        <v>405</v>
      </c>
      <c r="C276" s="107">
        <v>500</v>
      </c>
      <c r="D276" s="108" t="s">
        <v>379</v>
      </c>
      <c r="E276" s="183"/>
      <c r="F276" s="183"/>
      <c r="G276" s="164">
        <f t="shared" si="14"/>
        <v>0</v>
      </c>
      <c r="H276" s="164">
        <f t="shared" si="17"/>
        <v>0</v>
      </c>
      <c r="I276" s="141"/>
    </row>
    <row r="277" spans="1:9" s="85" customFormat="1" ht="15.75" customHeight="1">
      <c r="A277" s="34" t="s">
        <v>406</v>
      </c>
      <c r="B277" s="106" t="s">
        <v>407</v>
      </c>
      <c r="C277" s="107">
        <v>10</v>
      </c>
      <c r="D277" s="108" t="s">
        <v>379</v>
      </c>
      <c r="E277" s="183"/>
      <c r="F277" s="183"/>
      <c r="G277" s="164">
        <f t="shared" ref="G277:G308" si="18">(E277+F277)</f>
        <v>0</v>
      </c>
      <c r="H277" s="164">
        <f t="shared" si="17"/>
        <v>0</v>
      </c>
      <c r="I277" s="141"/>
    </row>
    <row r="278" spans="1:9" s="85" customFormat="1" ht="15.75" customHeight="1">
      <c r="A278" s="34" t="s">
        <v>408</v>
      </c>
      <c r="B278" s="106" t="s">
        <v>409</v>
      </c>
      <c r="C278" s="107">
        <v>50</v>
      </c>
      <c r="D278" s="108" t="s">
        <v>379</v>
      </c>
      <c r="E278" s="183"/>
      <c r="F278" s="183"/>
      <c r="G278" s="164">
        <f t="shared" si="18"/>
        <v>0</v>
      </c>
      <c r="H278" s="164">
        <f t="shared" si="17"/>
        <v>0</v>
      </c>
      <c r="I278" s="141"/>
    </row>
    <row r="279" spans="1:9" s="85" customFormat="1" ht="15.75" customHeight="1">
      <c r="A279" s="34" t="s">
        <v>410</v>
      </c>
      <c r="B279" s="106" t="s">
        <v>411</v>
      </c>
      <c r="C279" s="107">
        <v>2</v>
      </c>
      <c r="D279" s="108" t="s">
        <v>26</v>
      </c>
      <c r="E279" s="183"/>
      <c r="F279" s="183"/>
      <c r="G279" s="164">
        <f t="shared" si="18"/>
        <v>0</v>
      </c>
      <c r="H279" s="164">
        <f t="shared" si="16"/>
        <v>0</v>
      </c>
      <c r="I279" s="141"/>
    </row>
    <row r="280" spans="1:9" s="85" customFormat="1" ht="15.75" customHeight="1">
      <c r="A280" s="34" t="s">
        <v>412</v>
      </c>
      <c r="B280" s="106" t="s">
        <v>413</v>
      </c>
      <c r="C280" s="107">
        <v>1</v>
      </c>
      <c r="D280" s="108" t="s">
        <v>26</v>
      </c>
      <c r="E280" s="183"/>
      <c r="F280" s="183"/>
      <c r="G280" s="164">
        <f t="shared" si="18"/>
        <v>0</v>
      </c>
      <c r="H280" s="164">
        <f t="shared" si="16"/>
        <v>0</v>
      </c>
      <c r="I280" s="141"/>
    </row>
    <row r="281" spans="1:9" s="85" customFormat="1" ht="15.75" customHeight="1">
      <c r="A281" s="34" t="s">
        <v>414</v>
      </c>
      <c r="B281" s="106" t="s">
        <v>415</v>
      </c>
      <c r="C281" s="107">
        <v>250</v>
      </c>
      <c r="D281" s="108" t="s">
        <v>379</v>
      </c>
      <c r="E281" s="183"/>
      <c r="F281" s="183"/>
      <c r="G281" s="164">
        <f t="shared" si="18"/>
        <v>0</v>
      </c>
      <c r="H281" s="164">
        <f t="shared" si="16"/>
        <v>0</v>
      </c>
      <c r="I281" s="141"/>
    </row>
    <row r="282" spans="1:9" s="85" customFormat="1" ht="15.75" customHeight="1">
      <c r="A282" s="34" t="s">
        <v>416</v>
      </c>
      <c r="B282" s="106" t="s">
        <v>417</v>
      </c>
      <c r="C282" s="107">
        <v>6</v>
      </c>
      <c r="D282" s="108" t="s">
        <v>379</v>
      </c>
      <c r="E282" s="183"/>
      <c r="F282" s="183"/>
      <c r="G282" s="164">
        <f t="shared" si="18"/>
        <v>0</v>
      </c>
      <c r="H282" s="164">
        <f t="shared" si="16"/>
        <v>0</v>
      </c>
      <c r="I282" s="141"/>
    </row>
    <row r="283" spans="1:9" s="85" customFormat="1" ht="15.75" customHeight="1">
      <c r="A283" s="34" t="s">
        <v>418</v>
      </c>
      <c r="B283" s="106" t="s">
        <v>419</v>
      </c>
      <c r="C283" s="107">
        <v>20</v>
      </c>
      <c r="D283" s="108" t="s">
        <v>379</v>
      </c>
      <c r="E283" s="183"/>
      <c r="F283" s="183"/>
      <c r="G283" s="164">
        <f t="shared" si="18"/>
        <v>0</v>
      </c>
      <c r="H283" s="164">
        <f t="shared" si="16"/>
        <v>0</v>
      </c>
      <c r="I283" s="141"/>
    </row>
    <row r="284" spans="1:9" s="85" customFormat="1" ht="15.75" customHeight="1">
      <c r="A284" s="34" t="s">
        <v>420</v>
      </c>
      <c r="B284" s="106" t="s">
        <v>421</v>
      </c>
      <c r="C284" s="107">
        <v>10</v>
      </c>
      <c r="D284" s="108" t="s">
        <v>379</v>
      </c>
      <c r="E284" s="183"/>
      <c r="F284" s="183"/>
      <c r="G284" s="164">
        <f t="shared" si="18"/>
        <v>0</v>
      </c>
      <c r="H284" s="164">
        <f t="shared" si="16"/>
        <v>0</v>
      </c>
      <c r="I284" s="141"/>
    </row>
    <row r="285" spans="1:9" s="85" customFormat="1" ht="15.75" customHeight="1">
      <c r="A285" s="34" t="s">
        <v>422</v>
      </c>
      <c r="B285" s="106" t="s">
        <v>423</v>
      </c>
      <c r="C285" s="107">
        <v>14</v>
      </c>
      <c r="D285" s="108" t="s">
        <v>26</v>
      </c>
      <c r="E285" s="183"/>
      <c r="F285" s="183"/>
      <c r="G285" s="164">
        <f t="shared" si="18"/>
        <v>0</v>
      </c>
      <c r="H285" s="164">
        <f t="shared" si="16"/>
        <v>0</v>
      </c>
      <c r="I285" s="141"/>
    </row>
    <row r="286" spans="1:9" s="85" customFormat="1" ht="15.75" customHeight="1">
      <c r="A286" s="34" t="s">
        <v>424</v>
      </c>
      <c r="B286" s="106" t="s">
        <v>425</v>
      </c>
      <c r="C286" s="107">
        <v>5</v>
      </c>
      <c r="D286" s="108" t="s">
        <v>379</v>
      </c>
      <c r="E286" s="183"/>
      <c r="F286" s="183"/>
      <c r="G286" s="164">
        <f t="shared" si="18"/>
        <v>0</v>
      </c>
      <c r="H286" s="164">
        <f t="shared" si="16"/>
        <v>0</v>
      </c>
      <c r="I286" s="141"/>
    </row>
    <row r="287" spans="1:9" s="85" customFormat="1" ht="15.75" customHeight="1">
      <c r="A287" s="34" t="s">
        <v>426</v>
      </c>
      <c r="B287" s="106" t="s">
        <v>427</v>
      </c>
      <c r="C287" s="107">
        <v>100</v>
      </c>
      <c r="D287" s="108" t="s">
        <v>26</v>
      </c>
      <c r="E287" s="183"/>
      <c r="F287" s="183"/>
      <c r="G287" s="164">
        <f t="shared" si="18"/>
        <v>0</v>
      </c>
      <c r="H287" s="164">
        <f t="shared" si="16"/>
        <v>0</v>
      </c>
      <c r="I287" s="141"/>
    </row>
    <row r="288" spans="1:9" s="85" customFormat="1" ht="15.75" customHeight="1">
      <c r="A288" s="34" t="s">
        <v>428</v>
      </c>
      <c r="B288" s="106" t="s">
        <v>429</v>
      </c>
      <c r="C288" s="107">
        <v>30</v>
      </c>
      <c r="D288" s="108" t="s">
        <v>26</v>
      </c>
      <c r="E288" s="183"/>
      <c r="F288" s="183"/>
      <c r="G288" s="164">
        <f t="shared" si="18"/>
        <v>0</v>
      </c>
      <c r="H288" s="164">
        <f t="shared" si="16"/>
        <v>0</v>
      </c>
      <c r="I288" s="141"/>
    </row>
    <row r="289" spans="1:9" s="85" customFormat="1" ht="15.75" customHeight="1">
      <c r="A289" s="34" t="s">
        <v>430</v>
      </c>
      <c r="B289" s="106" t="s">
        <v>431</v>
      </c>
      <c r="C289" s="107">
        <v>3</v>
      </c>
      <c r="D289" s="108" t="s">
        <v>26</v>
      </c>
      <c r="E289" s="183"/>
      <c r="F289" s="183"/>
      <c r="G289" s="164">
        <f t="shared" si="18"/>
        <v>0</v>
      </c>
      <c r="H289" s="164">
        <f t="shared" si="16"/>
        <v>0</v>
      </c>
      <c r="I289" s="141"/>
    </row>
    <row r="290" spans="1:9" s="85" customFormat="1" ht="15.75" customHeight="1">
      <c r="A290" s="34" t="s">
        <v>432</v>
      </c>
      <c r="B290" s="106" t="s">
        <v>433</v>
      </c>
      <c r="C290" s="107">
        <v>15</v>
      </c>
      <c r="D290" s="108" t="s">
        <v>379</v>
      </c>
      <c r="E290" s="183"/>
      <c r="F290" s="183"/>
      <c r="G290" s="164">
        <f t="shared" si="18"/>
        <v>0</v>
      </c>
      <c r="H290" s="164">
        <f t="shared" si="16"/>
        <v>0</v>
      </c>
      <c r="I290" s="141"/>
    </row>
    <row r="291" spans="1:9" s="85" customFormat="1" ht="15.75" customHeight="1">
      <c r="A291" s="34" t="s">
        <v>434</v>
      </c>
      <c r="B291" s="106" t="s">
        <v>435</v>
      </c>
      <c r="C291" s="107">
        <v>10</v>
      </c>
      <c r="D291" s="108" t="s">
        <v>379</v>
      </c>
      <c r="E291" s="183"/>
      <c r="F291" s="183"/>
      <c r="G291" s="164">
        <f t="shared" si="18"/>
        <v>0</v>
      </c>
      <c r="H291" s="164">
        <f t="shared" si="16"/>
        <v>0</v>
      </c>
      <c r="I291" s="141"/>
    </row>
    <row r="292" spans="1:9" s="85" customFormat="1" ht="15.75" customHeight="1">
      <c r="A292" s="34" t="s">
        <v>436</v>
      </c>
      <c r="B292" s="106" t="s">
        <v>437</v>
      </c>
      <c r="C292" s="107">
        <v>70</v>
      </c>
      <c r="D292" s="108" t="s">
        <v>379</v>
      </c>
      <c r="E292" s="183"/>
      <c r="F292" s="183"/>
      <c r="G292" s="164">
        <f t="shared" si="18"/>
        <v>0</v>
      </c>
      <c r="H292" s="164">
        <f t="shared" si="16"/>
        <v>0</v>
      </c>
      <c r="I292" s="141"/>
    </row>
    <row r="293" spans="1:9" s="85" customFormat="1" ht="15.75" customHeight="1">
      <c r="A293" s="34" t="s">
        <v>438</v>
      </c>
      <c r="B293" s="106" t="s">
        <v>439</v>
      </c>
      <c r="C293" s="107">
        <v>1</v>
      </c>
      <c r="D293" s="108" t="s">
        <v>26</v>
      </c>
      <c r="E293" s="183"/>
      <c r="F293" s="183"/>
      <c r="G293" s="164">
        <f t="shared" si="18"/>
        <v>0</v>
      </c>
      <c r="H293" s="164">
        <f t="shared" si="16"/>
        <v>0</v>
      </c>
      <c r="I293" s="141"/>
    </row>
    <row r="294" spans="1:9">
      <c r="A294" s="16" t="s">
        <v>440</v>
      </c>
      <c r="B294" s="17" t="s">
        <v>543</v>
      </c>
      <c r="C294" s="36"/>
      <c r="D294" s="37"/>
      <c r="E294" s="172"/>
      <c r="F294" s="172"/>
      <c r="G294" s="153">
        <f t="shared" si="18"/>
        <v>0</v>
      </c>
      <c r="H294" s="153"/>
    </row>
    <row r="295" spans="1:9" s="85" customFormat="1" ht="15.75" customHeight="1">
      <c r="A295" s="34" t="s">
        <v>441</v>
      </c>
      <c r="B295" s="106" t="s">
        <v>442</v>
      </c>
      <c r="C295" s="107">
        <v>1</v>
      </c>
      <c r="D295" s="108" t="s">
        <v>26</v>
      </c>
      <c r="E295" s="185"/>
      <c r="F295" s="185"/>
      <c r="G295" s="165">
        <f t="shared" si="18"/>
        <v>0</v>
      </c>
      <c r="H295" s="165">
        <f>+G295*C295</f>
        <v>0</v>
      </c>
      <c r="I295" s="141"/>
    </row>
    <row r="296" spans="1:9" s="85" customFormat="1" ht="15.75" customHeight="1">
      <c r="A296" s="34" t="s">
        <v>443</v>
      </c>
      <c r="B296" s="106" t="s">
        <v>444</v>
      </c>
      <c r="C296" s="107">
        <v>1</v>
      </c>
      <c r="D296" s="108" t="s">
        <v>26</v>
      </c>
      <c r="E296" s="185"/>
      <c r="F296" s="185"/>
      <c r="G296" s="165">
        <f t="shared" si="18"/>
        <v>0</v>
      </c>
      <c r="H296" s="165"/>
      <c r="I296" s="141"/>
    </row>
    <row r="297" spans="1:9" s="85" customFormat="1" ht="15.75" customHeight="1">
      <c r="A297" s="34" t="s">
        <v>445</v>
      </c>
      <c r="B297" s="106" t="s">
        <v>446</v>
      </c>
      <c r="C297" s="107">
        <v>1</v>
      </c>
      <c r="D297" s="108" t="s">
        <v>26</v>
      </c>
      <c r="E297" s="183"/>
      <c r="F297" s="183"/>
      <c r="G297" s="164">
        <f t="shared" si="18"/>
        <v>0</v>
      </c>
      <c r="H297" s="164">
        <f t="shared" ref="H297:H308" si="19">+G297*C297</f>
        <v>0</v>
      </c>
      <c r="I297" s="141"/>
    </row>
    <row r="298" spans="1:9" s="85" customFormat="1" ht="15.75" customHeight="1">
      <c r="A298" s="34" t="s">
        <v>447</v>
      </c>
      <c r="B298" s="106" t="s">
        <v>448</v>
      </c>
      <c r="C298" s="107">
        <v>6</v>
      </c>
      <c r="D298" s="108" t="s">
        <v>26</v>
      </c>
      <c r="E298" s="183"/>
      <c r="F298" s="183"/>
      <c r="G298" s="164">
        <f t="shared" si="18"/>
        <v>0</v>
      </c>
      <c r="H298" s="164">
        <f t="shared" si="19"/>
        <v>0</v>
      </c>
      <c r="I298" s="141"/>
    </row>
    <row r="299" spans="1:9" s="85" customFormat="1">
      <c r="A299" s="34" t="s">
        <v>449</v>
      </c>
      <c r="B299" s="106" t="s">
        <v>450</v>
      </c>
      <c r="C299" s="107">
        <v>1</v>
      </c>
      <c r="D299" s="108" t="s">
        <v>26</v>
      </c>
      <c r="E299" s="183"/>
      <c r="F299" s="183"/>
      <c r="G299" s="164">
        <f t="shared" si="18"/>
        <v>0</v>
      </c>
      <c r="H299" s="164">
        <f t="shared" si="19"/>
        <v>0</v>
      </c>
      <c r="I299" s="141"/>
    </row>
    <row r="300" spans="1:9" s="85" customFormat="1">
      <c r="A300" s="34" t="s">
        <v>451</v>
      </c>
      <c r="B300" s="106" t="s">
        <v>452</v>
      </c>
      <c r="C300" s="107">
        <v>3</v>
      </c>
      <c r="D300" s="108" t="s">
        <v>26</v>
      </c>
      <c r="E300" s="183"/>
      <c r="F300" s="183"/>
      <c r="G300" s="164">
        <f t="shared" si="18"/>
        <v>0</v>
      </c>
      <c r="H300" s="164">
        <f t="shared" si="19"/>
        <v>0</v>
      </c>
      <c r="I300" s="141"/>
    </row>
    <row r="301" spans="1:9" s="85" customFormat="1">
      <c r="A301" s="34" t="s">
        <v>453</v>
      </c>
      <c r="B301" s="106" t="s">
        <v>454</v>
      </c>
      <c r="C301" s="107">
        <v>30</v>
      </c>
      <c r="D301" s="108" t="s">
        <v>379</v>
      </c>
      <c r="E301" s="183"/>
      <c r="F301" s="183"/>
      <c r="G301" s="164">
        <f t="shared" si="18"/>
        <v>0</v>
      </c>
      <c r="H301" s="164">
        <f t="shared" si="19"/>
        <v>0</v>
      </c>
      <c r="I301" s="141"/>
    </row>
    <row r="302" spans="1:9" s="85" customFormat="1">
      <c r="A302" s="34" t="s">
        <v>455</v>
      </c>
      <c r="B302" s="106" t="s">
        <v>437</v>
      </c>
      <c r="C302" s="107">
        <v>200</v>
      </c>
      <c r="D302" s="108" t="s">
        <v>379</v>
      </c>
      <c r="E302" s="183"/>
      <c r="F302" s="183"/>
      <c r="G302" s="164">
        <f t="shared" si="18"/>
        <v>0</v>
      </c>
      <c r="H302" s="164">
        <f t="shared" si="19"/>
        <v>0</v>
      </c>
      <c r="I302" s="141"/>
    </row>
    <row r="303" spans="1:9" s="85" customFormat="1">
      <c r="A303" s="34" t="s">
        <v>456</v>
      </c>
      <c r="B303" s="106" t="s">
        <v>419</v>
      </c>
      <c r="C303" s="107">
        <v>30</v>
      </c>
      <c r="D303" s="108" t="s">
        <v>379</v>
      </c>
      <c r="E303" s="183"/>
      <c r="F303" s="183"/>
      <c r="G303" s="164">
        <f t="shared" si="18"/>
        <v>0</v>
      </c>
      <c r="H303" s="164">
        <f t="shared" si="19"/>
        <v>0</v>
      </c>
      <c r="I303" s="141"/>
    </row>
    <row r="304" spans="1:9" s="85" customFormat="1">
      <c r="A304" s="34" t="s">
        <v>457</v>
      </c>
      <c r="B304" s="106" t="s">
        <v>423</v>
      </c>
      <c r="C304" s="107">
        <v>10</v>
      </c>
      <c r="D304" s="108" t="s">
        <v>26</v>
      </c>
      <c r="E304" s="183"/>
      <c r="F304" s="183"/>
      <c r="G304" s="164">
        <f t="shared" si="18"/>
        <v>0</v>
      </c>
      <c r="H304" s="164">
        <f t="shared" si="19"/>
        <v>0</v>
      </c>
      <c r="I304" s="141"/>
    </row>
    <row r="305" spans="1:9" s="85" customFormat="1">
      <c r="A305" s="34" t="s">
        <v>458</v>
      </c>
      <c r="B305" s="106" t="s">
        <v>425</v>
      </c>
      <c r="C305" s="107">
        <v>2</v>
      </c>
      <c r="D305" s="108" t="s">
        <v>379</v>
      </c>
      <c r="E305" s="183"/>
      <c r="F305" s="183"/>
      <c r="G305" s="164">
        <f t="shared" si="18"/>
        <v>0</v>
      </c>
      <c r="H305" s="164">
        <f t="shared" si="19"/>
        <v>0</v>
      </c>
      <c r="I305" s="141"/>
    </row>
    <row r="306" spans="1:9" s="85" customFormat="1">
      <c r="A306" s="34" t="s">
        <v>459</v>
      </c>
      <c r="B306" s="106" t="s">
        <v>427</v>
      </c>
      <c r="C306" s="107">
        <v>60</v>
      </c>
      <c r="D306" s="108" t="s">
        <v>26</v>
      </c>
      <c r="E306" s="183"/>
      <c r="F306" s="183"/>
      <c r="G306" s="164">
        <f t="shared" si="18"/>
        <v>0</v>
      </c>
      <c r="H306" s="164">
        <f t="shared" si="19"/>
        <v>0</v>
      </c>
      <c r="I306" s="141"/>
    </row>
    <row r="307" spans="1:9" s="85" customFormat="1">
      <c r="A307" s="34" t="s">
        <v>460</v>
      </c>
      <c r="B307" s="106" t="s">
        <v>429</v>
      </c>
      <c r="C307" s="107">
        <v>20</v>
      </c>
      <c r="D307" s="108" t="s">
        <v>26</v>
      </c>
      <c r="E307" s="183"/>
      <c r="F307" s="183"/>
      <c r="G307" s="164">
        <f t="shared" si="18"/>
        <v>0</v>
      </c>
      <c r="H307" s="164">
        <f t="shared" si="19"/>
        <v>0</v>
      </c>
      <c r="I307" s="141"/>
    </row>
    <row r="308" spans="1:9" s="85" customFormat="1">
      <c r="A308" s="34" t="s">
        <v>461</v>
      </c>
      <c r="B308" s="106" t="s">
        <v>415</v>
      </c>
      <c r="C308" s="107">
        <v>50</v>
      </c>
      <c r="D308" s="108" t="s">
        <v>379</v>
      </c>
      <c r="E308" s="183"/>
      <c r="F308" s="183"/>
      <c r="G308" s="164">
        <f t="shared" si="18"/>
        <v>0</v>
      </c>
      <c r="H308" s="164">
        <f t="shared" si="19"/>
        <v>0</v>
      </c>
      <c r="I308" s="141"/>
    </row>
    <row r="309" spans="1:9" ht="22.5" customHeight="1">
      <c r="A309" s="101"/>
      <c r="B309" s="49"/>
      <c r="C309" s="109"/>
      <c r="D309" s="48"/>
      <c r="E309" s="48"/>
    </row>
    <row r="310" spans="1:9" ht="23.25" customHeight="1">
      <c r="A310" s="101" t="s">
        <v>462</v>
      </c>
      <c r="B310" s="166" t="s">
        <v>463</v>
      </c>
      <c r="C310" s="112"/>
      <c r="F310" s="129"/>
      <c r="G310" s="113"/>
      <c r="H310" s="190">
        <f>SUM(H12:H308)</f>
        <v>0</v>
      </c>
    </row>
    <row r="311" spans="1:9" ht="40.5" customHeight="1">
      <c r="A311" s="101" t="s">
        <v>533</v>
      </c>
      <c r="B311" s="166" t="s">
        <v>540</v>
      </c>
      <c r="C311" s="192"/>
      <c r="F311" s="114">
        <f>C311*H310</f>
        <v>0</v>
      </c>
      <c r="G311" s="114"/>
      <c r="H311" s="116"/>
    </row>
    <row r="312" spans="1:9" ht="23.25" customHeight="1">
      <c r="A312" s="101" t="s">
        <v>465</v>
      </c>
      <c r="B312" s="166" t="s">
        <v>466</v>
      </c>
      <c r="C312" s="117"/>
      <c r="F312" s="129"/>
      <c r="G312" s="114"/>
      <c r="H312" s="114">
        <f>H310+F311</f>
        <v>0</v>
      </c>
    </row>
    <row r="313" spans="1:9" ht="23.25" customHeight="1">
      <c r="A313" s="101" t="s">
        <v>464</v>
      </c>
      <c r="B313" s="166" t="s">
        <v>537</v>
      </c>
      <c r="C313" s="192"/>
      <c r="F313" s="114">
        <f>C313*H312</f>
        <v>0</v>
      </c>
      <c r="G313" s="114"/>
      <c r="H313" s="116"/>
    </row>
    <row r="314" spans="1:9" ht="23.25" customHeight="1">
      <c r="A314" s="101" t="s">
        <v>468</v>
      </c>
      <c r="B314" s="166" t="s">
        <v>469</v>
      </c>
      <c r="C314" s="117"/>
      <c r="F314" s="129"/>
      <c r="G314" s="114"/>
      <c r="H314" s="114">
        <f>H312+F313</f>
        <v>0</v>
      </c>
    </row>
    <row r="315" spans="1:9" ht="23.25" customHeight="1">
      <c r="A315" s="101" t="s">
        <v>467</v>
      </c>
      <c r="B315" s="166" t="s">
        <v>536</v>
      </c>
      <c r="C315" s="192"/>
      <c r="F315" s="114">
        <f>C315*H314</f>
        <v>0</v>
      </c>
      <c r="G315" s="114"/>
      <c r="H315" s="115"/>
    </row>
    <row r="316" spans="1:9" ht="27" customHeight="1">
      <c r="A316" s="101" t="s">
        <v>534</v>
      </c>
      <c r="B316" s="166" t="s">
        <v>535</v>
      </c>
      <c r="C316" s="109"/>
      <c r="F316" s="129"/>
      <c r="G316" s="113"/>
      <c r="H316" s="114">
        <f>H314+F315</f>
        <v>0</v>
      </c>
    </row>
    <row r="317" spans="1:9" ht="23.25" customHeight="1">
      <c r="A317" s="101" t="s">
        <v>524</v>
      </c>
      <c r="B317" s="166" t="s">
        <v>538</v>
      </c>
      <c r="C317" s="192"/>
      <c r="F317" s="114">
        <f>C317*H316</f>
        <v>0</v>
      </c>
      <c r="G317" s="114"/>
      <c r="H317" s="115"/>
    </row>
    <row r="318" spans="1:9" ht="27" customHeight="1">
      <c r="A318" s="118" t="s">
        <v>526</v>
      </c>
      <c r="B318" s="119" t="s">
        <v>525</v>
      </c>
      <c r="C318" s="120"/>
      <c r="F318" s="129"/>
      <c r="G318" s="113"/>
      <c r="H318" s="191">
        <f>H316+F317</f>
        <v>0</v>
      </c>
    </row>
    <row r="319" spans="1:9">
      <c r="A319" s="101"/>
      <c r="B319" s="166"/>
      <c r="C319" s="120"/>
      <c r="F319" s="129"/>
      <c r="G319" s="113"/>
      <c r="H319" s="197"/>
    </row>
    <row r="321" spans="2:2">
      <c r="B321" s="166"/>
    </row>
  </sheetData>
  <mergeCells count="9">
    <mergeCell ref="B8:H8"/>
    <mergeCell ref="C3:H3"/>
    <mergeCell ref="A1:B1"/>
    <mergeCell ref="C7:H7"/>
    <mergeCell ref="C4:H4"/>
    <mergeCell ref="A5:B5"/>
    <mergeCell ref="D5:H5"/>
    <mergeCell ref="A6:B6"/>
    <mergeCell ref="C6:H6"/>
  </mergeCells>
  <pageMargins left="0.38" right="0.25" top="0.75" bottom="0.75" header="0.3" footer="0.3"/>
  <pageSetup paperSize="9" scale="67" fitToHeight="0" orientation="portrait" r:id="rId1"/>
  <headerFooter>
    <oddFooter>&amp;C&amp;A/&amp;P</oddFooter>
    <firstHeader>&amp;L&amp;"Arial Unicode,Bold"&amp;16
ՇԻՆԱՐԱՐԱԿԱՆ ԱՇԽԱՏԱՆՔՆԵՐԻ ԱՐԺԵՔԻ ՄՐՑՈՒՅԹԱՅԻՆ ԱՌԱՋԱՐԿ</firstHeader>
  </headerFooter>
  <rowBreaks count="5" manualBreakCount="5">
    <brk id="39" max="16383" man="1"/>
    <brk id="69" max="16383" man="1"/>
    <brk id="104" max="16383" man="1"/>
    <brk id="137" max="16383" man="1"/>
    <brk id="1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showZeros="0" zoomScaleNormal="100" zoomScaleSheetLayoutView="100" workbookViewId="0">
      <selection activeCell="C9" sqref="C9"/>
    </sheetView>
  </sheetViews>
  <sheetFormatPr defaultColWidth="9.109375" defaultRowHeight="13.2"/>
  <cols>
    <col min="1" max="1" width="12.33203125" style="121" customWidth="1"/>
    <col min="2" max="2" width="48.33203125" style="166" customWidth="1"/>
    <col min="3" max="3" width="10.109375" style="122" customWidth="1"/>
    <col min="4" max="4" width="7.109375" style="3" customWidth="1"/>
    <col min="5" max="5" width="16" style="3" customWidth="1"/>
    <col min="6" max="6" width="16" style="128" customWidth="1"/>
    <col min="7" max="7" width="16" style="110" customWidth="1"/>
    <col min="8" max="8" width="18.109375" style="110" customWidth="1"/>
    <col min="9" max="9" width="10.109375" style="130" customWidth="1"/>
    <col min="10" max="16384" width="9.109375" style="3"/>
  </cols>
  <sheetData>
    <row r="1" spans="1:9" ht="41.25" customHeight="1">
      <c r="A1" s="202" t="s">
        <v>527</v>
      </c>
      <c r="B1" s="202"/>
      <c r="C1" s="2"/>
      <c r="F1" s="123"/>
      <c r="G1" s="4"/>
      <c r="H1" s="4"/>
    </row>
    <row r="2" spans="1:9" ht="23.25" customHeight="1">
      <c r="A2" s="5" t="s">
        <v>0</v>
      </c>
      <c r="B2" s="1"/>
      <c r="C2" s="6" t="s">
        <v>1</v>
      </c>
      <c r="D2" s="7"/>
      <c r="E2" s="7"/>
      <c r="F2" s="124"/>
      <c r="G2" s="7"/>
      <c r="H2" s="7"/>
    </row>
    <row r="3" spans="1:9" ht="51" customHeight="1">
      <c r="A3" s="5" t="s">
        <v>2</v>
      </c>
      <c r="B3" s="1"/>
      <c r="C3" s="201" t="s">
        <v>521</v>
      </c>
      <c r="D3" s="201"/>
      <c r="E3" s="201"/>
      <c r="F3" s="201"/>
      <c r="G3" s="201"/>
      <c r="H3" s="201"/>
    </row>
    <row r="4" spans="1:9" ht="18.75" customHeight="1">
      <c r="A4" s="5" t="s">
        <v>3</v>
      </c>
      <c r="B4" s="1"/>
      <c r="C4" s="204" t="s">
        <v>4</v>
      </c>
      <c r="D4" s="204"/>
      <c r="E4" s="204"/>
      <c r="F4" s="204"/>
      <c r="G4" s="204"/>
      <c r="H4" s="204"/>
    </row>
    <row r="5" spans="1:9" ht="34.5" customHeight="1">
      <c r="A5" s="205" t="s">
        <v>5</v>
      </c>
      <c r="B5" s="205"/>
      <c r="C5" s="8">
        <v>4</v>
      </c>
      <c r="D5" s="211" t="s">
        <v>541</v>
      </c>
      <c r="E5" s="211"/>
      <c r="F5" s="211"/>
      <c r="G5" s="211"/>
      <c r="H5" s="211"/>
    </row>
    <row r="6" spans="1:9" ht="33" customHeight="1">
      <c r="A6" s="207" t="s">
        <v>528</v>
      </c>
      <c r="B6" s="208"/>
      <c r="C6" s="209">
        <f>H33</f>
        <v>0</v>
      </c>
      <c r="D6" s="209"/>
      <c r="E6" s="209"/>
      <c r="F6" s="209"/>
      <c r="G6" s="209"/>
      <c r="H6" s="209"/>
    </row>
    <row r="7" spans="1:9" ht="33" customHeight="1">
      <c r="A7" s="5" t="s">
        <v>6</v>
      </c>
      <c r="B7" s="1"/>
      <c r="C7" s="203"/>
      <c r="D7" s="203"/>
      <c r="E7" s="203"/>
      <c r="F7" s="203"/>
      <c r="G7" s="203"/>
      <c r="H7" s="203"/>
    </row>
    <row r="8" spans="1:9" ht="37.5" customHeight="1">
      <c r="A8" s="5" t="s">
        <v>522</v>
      </c>
      <c r="B8" s="200" t="s">
        <v>523</v>
      </c>
      <c r="C8" s="200"/>
      <c r="D8" s="200"/>
      <c r="E8" s="200"/>
      <c r="F8" s="200"/>
      <c r="G8" s="200"/>
      <c r="H8" s="200"/>
    </row>
    <row r="9" spans="1:9" ht="9.75" customHeight="1">
      <c r="A9" s="5"/>
      <c r="B9" s="1"/>
      <c r="C9" s="9"/>
      <c r="D9" s="10"/>
      <c r="E9" s="10"/>
      <c r="F9" s="125"/>
      <c r="G9" s="10"/>
      <c r="H9" s="10"/>
    </row>
    <row r="10" spans="1:9" ht="44.25" customHeight="1">
      <c r="A10" s="11" t="s">
        <v>7</v>
      </c>
      <c r="B10" s="12" t="s">
        <v>8</v>
      </c>
      <c r="C10" s="13" t="s">
        <v>9</v>
      </c>
      <c r="D10" s="14" t="s">
        <v>10</v>
      </c>
      <c r="E10" s="15" t="s">
        <v>530</v>
      </c>
      <c r="F10" s="126" t="s">
        <v>529</v>
      </c>
      <c r="G10" s="145" t="s">
        <v>473</v>
      </c>
      <c r="H10" s="15" t="s">
        <v>531</v>
      </c>
    </row>
    <row r="11" spans="1:9">
      <c r="A11" s="16" t="s">
        <v>486</v>
      </c>
      <c r="B11" s="17" t="s">
        <v>487</v>
      </c>
      <c r="C11" s="36"/>
      <c r="D11" s="37"/>
      <c r="E11" s="172"/>
      <c r="F11" s="172"/>
      <c r="G11" s="153">
        <f t="shared" ref="G11:G25" si="0">(E11+F11)</f>
        <v>0</v>
      </c>
      <c r="H11" s="153"/>
    </row>
    <row r="12" spans="1:9" s="104" customFormat="1" ht="26.4">
      <c r="A12" s="102" t="s">
        <v>500</v>
      </c>
      <c r="B12" s="103" t="s">
        <v>488</v>
      </c>
      <c r="C12" s="33">
        <v>40</v>
      </c>
      <c r="D12" s="34" t="s">
        <v>38</v>
      </c>
      <c r="E12" s="176"/>
      <c r="F12" s="176"/>
      <c r="G12" s="157">
        <f t="shared" si="0"/>
        <v>0</v>
      </c>
      <c r="H12" s="157">
        <f t="shared" ref="H12:H25" si="1">+G12*C12</f>
        <v>0</v>
      </c>
      <c r="I12" s="143"/>
    </row>
    <row r="13" spans="1:9" s="104" customFormat="1" ht="39.6">
      <c r="A13" s="102" t="s">
        <v>501</v>
      </c>
      <c r="B13" s="103" t="s">
        <v>499</v>
      </c>
      <c r="C13" s="33">
        <f>0.07*(230+180)</f>
        <v>28.700000000000003</v>
      </c>
      <c r="D13" s="67" t="s">
        <v>38</v>
      </c>
      <c r="E13" s="176"/>
      <c r="F13" s="176"/>
      <c r="G13" s="157">
        <f t="shared" si="0"/>
        <v>0</v>
      </c>
      <c r="H13" s="157">
        <f t="shared" si="1"/>
        <v>0</v>
      </c>
      <c r="I13" s="143"/>
    </row>
    <row r="14" spans="1:9" s="104" customFormat="1" ht="13.8">
      <c r="A14" s="102" t="s">
        <v>502</v>
      </c>
      <c r="B14" s="103" t="s">
        <v>489</v>
      </c>
      <c r="C14" s="33">
        <f>10*0.15*6</f>
        <v>9</v>
      </c>
      <c r="D14" s="34" t="s">
        <v>38</v>
      </c>
      <c r="E14" s="176"/>
      <c r="F14" s="176"/>
      <c r="G14" s="157">
        <f t="shared" si="0"/>
        <v>0</v>
      </c>
      <c r="H14" s="157">
        <f t="shared" si="1"/>
        <v>0</v>
      </c>
      <c r="I14" s="143"/>
    </row>
    <row r="15" spans="1:9" s="104" customFormat="1" ht="26.4">
      <c r="A15" s="102" t="s">
        <v>503</v>
      </c>
      <c r="B15" s="103" t="s">
        <v>490</v>
      </c>
      <c r="C15" s="33">
        <v>50</v>
      </c>
      <c r="D15" s="34" t="s">
        <v>117</v>
      </c>
      <c r="E15" s="176"/>
      <c r="F15" s="176"/>
      <c r="G15" s="157">
        <f t="shared" si="0"/>
        <v>0</v>
      </c>
      <c r="H15" s="157">
        <f t="shared" si="1"/>
        <v>0</v>
      </c>
      <c r="I15" s="143"/>
    </row>
    <row r="16" spans="1:9" s="85" customFormat="1" ht="42" customHeight="1">
      <c r="A16" s="147" t="s">
        <v>504</v>
      </c>
      <c r="B16" s="73" t="s">
        <v>513</v>
      </c>
      <c r="C16" s="51">
        <v>230</v>
      </c>
      <c r="D16" s="67" t="s">
        <v>15</v>
      </c>
      <c r="E16" s="177"/>
      <c r="F16" s="175"/>
      <c r="G16" s="156">
        <f t="shared" si="0"/>
        <v>0</v>
      </c>
      <c r="H16" s="156">
        <f t="shared" si="1"/>
        <v>0</v>
      </c>
      <c r="I16" s="141"/>
    </row>
    <row r="17" spans="1:9" s="85" customFormat="1">
      <c r="A17" s="30"/>
      <c r="B17" s="86" t="s">
        <v>491</v>
      </c>
      <c r="C17" s="55"/>
      <c r="D17" s="30"/>
      <c r="E17" s="176"/>
      <c r="F17" s="181"/>
      <c r="G17" s="162">
        <f t="shared" si="0"/>
        <v>0</v>
      </c>
      <c r="H17" s="162">
        <f t="shared" si="1"/>
        <v>0</v>
      </c>
      <c r="I17" s="141"/>
    </row>
    <row r="18" spans="1:9" s="104" customFormat="1" ht="39.6">
      <c r="A18" s="102" t="s">
        <v>505</v>
      </c>
      <c r="B18" s="103" t="s">
        <v>508</v>
      </c>
      <c r="C18" s="33">
        <v>120</v>
      </c>
      <c r="D18" s="34" t="s">
        <v>15</v>
      </c>
      <c r="E18" s="176"/>
      <c r="F18" s="186"/>
      <c r="G18" s="187">
        <f t="shared" si="0"/>
        <v>0</v>
      </c>
      <c r="H18" s="187">
        <f t="shared" si="1"/>
        <v>0</v>
      </c>
      <c r="I18" s="143"/>
    </row>
    <row r="19" spans="1:9" s="85" customFormat="1" ht="52.8">
      <c r="A19" s="193" t="s">
        <v>506</v>
      </c>
      <c r="B19" s="194" t="s">
        <v>492</v>
      </c>
      <c r="C19" s="195">
        <v>2</v>
      </c>
      <c r="D19" s="196" t="s">
        <v>26</v>
      </c>
      <c r="E19" s="210" t="s">
        <v>539</v>
      </c>
      <c r="F19" s="210"/>
      <c r="G19" s="157"/>
      <c r="H19" s="157"/>
      <c r="I19" s="141"/>
    </row>
    <row r="20" spans="1:9" s="85" customFormat="1" ht="26.4">
      <c r="A20" s="147" t="s">
        <v>507</v>
      </c>
      <c r="B20" s="146" t="s">
        <v>493</v>
      </c>
      <c r="C20" s="61">
        <f>0.39*5.5+0.13*6</f>
        <v>2.9249999999999998</v>
      </c>
      <c r="D20" s="43" t="s">
        <v>38</v>
      </c>
      <c r="E20" s="177"/>
      <c r="F20" s="175"/>
      <c r="G20" s="156">
        <f t="shared" si="0"/>
        <v>0</v>
      </c>
      <c r="H20" s="158">
        <f t="shared" si="1"/>
        <v>0</v>
      </c>
      <c r="I20" s="141"/>
    </row>
    <row r="21" spans="1:9" s="85" customFormat="1" ht="39.6">
      <c r="A21" s="30"/>
      <c r="B21" s="86" t="s">
        <v>494</v>
      </c>
      <c r="C21" s="55"/>
      <c r="D21" s="30"/>
      <c r="E21" s="176"/>
      <c r="F21" s="181"/>
      <c r="G21" s="162">
        <f t="shared" si="0"/>
        <v>0</v>
      </c>
      <c r="H21" s="162">
        <f t="shared" si="1"/>
        <v>0</v>
      </c>
      <c r="I21" s="141"/>
    </row>
    <row r="22" spans="1:9" s="85" customFormat="1" ht="28.5" customHeight="1">
      <c r="A22" s="30" t="s">
        <v>509</v>
      </c>
      <c r="B22" s="44" t="s">
        <v>495</v>
      </c>
      <c r="C22" s="55">
        <f>1.6*5.5</f>
        <v>8.8000000000000007</v>
      </c>
      <c r="D22" s="67" t="s">
        <v>15</v>
      </c>
      <c r="E22" s="176"/>
      <c r="F22" s="176"/>
      <c r="G22" s="157">
        <f t="shared" si="0"/>
        <v>0</v>
      </c>
      <c r="H22" s="187">
        <f t="shared" si="1"/>
        <v>0</v>
      </c>
      <c r="I22" s="141"/>
    </row>
    <row r="23" spans="1:9" s="104" customFormat="1" ht="13.8">
      <c r="A23" s="102" t="s">
        <v>510</v>
      </c>
      <c r="B23" s="103" t="s">
        <v>496</v>
      </c>
      <c r="C23" s="33">
        <v>6</v>
      </c>
      <c r="D23" s="34" t="s">
        <v>38</v>
      </c>
      <c r="E23" s="176"/>
      <c r="F23" s="176"/>
      <c r="G23" s="157">
        <f t="shared" si="0"/>
        <v>0</v>
      </c>
      <c r="H23" s="187">
        <f t="shared" si="1"/>
        <v>0</v>
      </c>
      <c r="I23" s="143"/>
    </row>
    <row r="24" spans="1:9" s="104" customFormat="1" ht="13.8">
      <c r="A24" s="102" t="s">
        <v>511</v>
      </c>
      <c r="B24" s="103" t="s">
        <v>497</v>
      </c>
      <c r="C24" s="33">
        <v>12</v>
      </c>
      <c r="D24" s="34" t="s">
        <v>117</v>
      </c>
      <c r="E24" s="176"/>
      <c r="F24" s="176"/>
      <c r="G24" s="157">
        <f t="shared" si="0"/>
        <v>0</v>
      </c>
      <c r="H24" s="187">
        <f t="shared" si="1"/>
        <v>0</v>
      </c>
      <c r="I24" s="143"/>
    </row>
    <row r="25" spans="1:9" s="104" customFormat="1" ht="26.4">
      <c r="A25" s="102" t="s">
        <v>512</v>
      </c>
      <c r="B25" s="103" t="s">
        <v>498</v>
      </c>
      <c r="C25" s="33">
        <v>120</v>
      </c>
      <c r="D25" s="34" t="s">
        <v>15</v>
      </c>
      <c r="E25" s="176"/>
      <c r="F25" s="176"/>
      <c r="G25" s="157">
        <f t="shared" si="0"/>
        <v>0</v>
      </c>
      <c r="H25" s="187">
        <f t="shared" si="1"/>
        <v>0</v>
      </c>
      <c r="I25" s="143"/>
    </row>
    <row r="26" spans="1:9" ht="22.5" customHeight="1">
      <c r="A26" s="101"/>
      <c r="B26" s="49"/>
      <c r="C26" s="109"/>
      <c r="D26" s="48"/>
      <c r="E26" s="48"/>
    </row>
    <row r="27" spans="1:9" ht="23.25" customHeight="1">
      <c r="A27" s="101" t="s">
        <v>462</v>
      </c>
      <c r="B27" s="166" t="s">
        <v>463</v>
      </c>
      <c r="C27" s="112"/>
      <c r="F27" s="129"/>
      <c r="G27" s="113"/>
      <c r="H27" s="190">
        <f>SUM(H11:H25)</f>
        <v>0</v>
      </c>
    </row>
    <row r="28" spans="1:9" ht="23.25" customHeight="1">
      <c r="A28" s="101" t="s">
        <v>464</v>
      </c>
      <c r="B28" s="166" t="s">
        <v>537</v>
      </c>
      <c r="C28" s="192"/>
      <c r="F28" s="114">
        <f>C28*H27</f>
        <v>0</v>
      </c>
      <c r="G28" s="114"/>
      <c r="H28" s="116"/>
    </row>
    <row r="29" spans="1:9" ht="23.25" customHeight="1">
      <c r="A29" s="101" t="s">
        <v>465</v>
      </c>
      <c r="B29" s="166" t="s">
        <v>466</v>
      </c>
      <c r="C29" s="117"/>
      <c r="F29" s="129"/>
      <c r="G29" s="114"/>
      <c r="H29" s="114">
        <f>H27+F28</f>
        <v>0</v>
      </c>
    </row>
    <row r="30" spans="1:9" ht="23.25" customHeight="1">
      <c r="A30" s="101" t="s">
        <v>467</v>
      </c>
      <c r="B30" s="166" t="s">
        <v>536</v>
      </c>
      <c r="C30" s="192"/>
      <c r="F30" s="114">
        <f>C30*H29</f>
        <v>0</v>
      </c>
      <c r="G30" s="114"/>
      <c r="H30" s="115"/>
    </row>
    <row r="31" spans="1:9" ht="27" customHeight="1">
      <c r="A31" s="101" t="s">
        <v>468</v>
      </c>
      <c r="B31" s="166" t="s">
        <v>469</v>
      </c>
      <c r="C31" s="109"/>
      <c r="F31" s="129"/>
      <c r="G31" s="113"/>
      <c r="H31" s="114">
        <f>H29+F30</f>
        <v>0</v>
      </c>
    </row>
    <row r="32" spans="1:9" ht="23.25" customHeight="1">
      <c r="A32" s="101" t="s">
        <v>524</v>
      </c>
      <c r="B32" s="166" t="s">
        <v>538</v>
      </c>
      <c r="C32" s="189"/>
      <c r="F32" s="114">
        <f>C32*H31</f>
        <v>0</v>
      </c>
      <c r="G32" s="114"/>
      <c r="H32" s="115"/>
    </row>
    <row r="33" spans="1:12" ht="27" customHeight="1">
      <c r="A33" s="118" t="s">
        <v>526</v>
      </c>
      <c r="B33" s="119" t="s">
        <v>525</v>
      </c>
      <c r="C33" s="120"/>
      <c r="F33" s="129"/>
      <c r="G33" s="113"/>
      <c r="H33" s="191">
        <f>H31+F32</f>
        <v>0</v>
      </c>
    </row>
    <row r="34" spans="1:12" s="130" customFormat="1">
      <c r="A34" s="101"/>
      <c r="B34" s="166"/>
      <c r="C34" s="120"/>
      <c r="D34" s="3"/>
      <c r="E34" s="3"/>
      <c r="F34" s="129"/>
      <c r="G34" s="113"/>
      <c r="H34" s="197"/>
      <c r="J34" s="3"/>
      <c r="K34" s="3"/>
      <c r="L34" s="3"/>
    </row>
    <row r="36" spans="1:12" s="130" customFormat="1">
      <c r="A36" s="121"/>
      <c r="B36" s="166"/>
      <c r="C36" s="122"/>
      <c r="D36" s="3"/>
      <c r="E36" s="3"/>
      <c r="F36" s="128"/>
      <c r="G36" s="110"/>
      <c r="H36" s="110"/>
      <c r="J36" s="3"/>
      <c r="K36" s="3"/>
      <c r="L36" s="3"/>
    </row>
  </sheetData>
  <mergeCells count="10">
    <mergeCell ref="C7:H7"/>
    <mergeCell ref="B8:H8"/>
    <mergeCell ref="E19:F19"/>
    <mergeCell ref="A1:B1"/>
    <mergeCell ref="C3:H3"/>
    <mergeCell ref="C4:H4"/>
    <mergeCell ref="A5:B5"/>
    <mergeCell ref="D5:H5"/>
    <mergeCell ref="A6:B6"/>
    <mergeCell ref="C6:H6"/>
  </mergeCells>
  <pageMargins left="0.38" right="0.25" top="0.75" bottom="0.75" header="0.3" footer="0.3"/>
  <pageSetup paperSize="9" scale="67" fitToHeight="0" orientation="portrait" r:id="rId1"/>
  <headerFooter>
    <oddFooter>&amp;C&amp;A/&amp;P</oddFooter>
    <firstHeader>&amp;L&amp;"Arial Unicode,Bold"&amp;16
ՇԻՆԱՐԱՐԱԿԱՆ ԱՇԽԱՏԱՆՔՆԵՐԻ ԱՐԺԵՔԻ ՄՐՑՈՒՅԹԱՅԻՆ ԱՌԱՋԱՐԿ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Շինարարություն</vt:lpstr>
      <vt:lpstr>Բարեկարգում</vt:lpstr>
      <vt:lpstr>Բարեկարգում!Print_Area</vt:lpstr>
      <vt:lpstr>Շինարարություն!Print_Area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Armen Shahbazyan</cp:lastModifiedBy>
  <cp:lastPrinted>2020-02-25T11:40:53Z</cp:lastPrinted>
  <dcterms:created xsi:type="dcterms:W3CDTF">2020-02-03T16:05:30Z</dcterms:created>
  <dcterms:modified xsi:type="dcterms:W3CDTF">2020-04-07T09:46:36Z</dcterms:modified>
</cp:coreProperties>
</file>